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ward Melicow\Documents\Instyle Rates - 26.27 &amp; 27.28\"/>
    </mc:Choice>
  </mc:AlternateContent>
  <xr:revisionPtr revIDLastSave="0" documentId="8_{30AF2A19-0F81-46BE-8051-6D873DF374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YDNEY" sheetId="1" r:id="rId1"/>
    <sheet name="MELBOURNE" sheetId="2" r:id="rId2"/>
    <sheet name="BRISBANE" sheetId="4" r:id="rId3"/>
    <sheet name="GOLD COAST" sheetId="6" r:id="rId4"/>
    <sheet name="PERTH" sheetId="3" r:id="rId5"/>
    <sheet name="ADELAIDE" sheetId="5" r:id="rId6"/>
    <sheet name="DARWIN" sheetId="7" r:id="rId7"/>
    <sheet name="HOBART" sheetId="8" r:id="rId8"/>
    <sheet name="ALICE SPRINGS" sheetId="10" r:id="rId9"/>
    <sheet name="CAIRNS" sheetId="11" r:id="rId10"/>
    <sheet name="LAUNCESTON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8" i="5" l="1"/>
  <c r="A77" i="4"/>
  <c r="A76" i="4"/>
  <c r="A75" i="4"/>
  <c r="A74" i="4"/>
  <c r="A34" i="4"/>
  <c r="A33" i="4"/>
  <c r="A55" i="1"/>
  <c r="A28" i="3"/>
  <c r="A27" i="3"/>
  <c r="A49" i="2" l="1"/>
  <c r="A44" i="2"/>
  <c r="A37" i="2"/>
  <c r="A48" i="2"/>
  <c r="A43" i="2"/>
  <c r="A41" i="2"/>
  <c r="A34" i="2"/>
  <c r="A31" i="2"/>
  <c r="A30" i="2"/>
  <c r="A29" i="2"/>
  <c r="A57" i="5"/>
  <c r="A53" i="5"/>
  <c r="A86" i="1" l="1"/>
  <c r="A72" i="1"/>
  <c r="A32" i="1"/>
  <c r="A39" i="2" l="1"/>
  <c r="A42" i="2"/>
  <c r="A38" i="2"/>
  <c r="A36" i="2"/>
  <c r="A35" i="2"/>
  <c r="A32" i="2"/>
  <c r="A28" i="2"/>
  <c r="A73" i="4"/>
  <c r="A72" i="4"/>
  <c r="A71" i="4"/>
  <c r="A70" i="4"/>
  <c r="A69" i="4"/>
  <c r="A68" i="4"/>
  <c r="A67" i="4"/>
  <c r="A66" i="4"/>
  <c r="A63" i="4"/>
  <c r="A60" i="4"/>
  <c r="A59" i="4"/>
  <c r="A58" i="4"/>
  <c r="A57" i="4"/>
  <c r="A53" i="4"/>
  <c r="A42" i="4"/>
  <c r="A41" i="4"/>
  <c r="A40" i="4"/>
  <c r="A39" i="4"/>
  <c r="A38" i="4"/>
  <c r="A37" i="4"/>
  <c r="A36" i="4"/>
  <c r="A35" i="4"/>
  <c r="A32" i="4"/>
  <c r="A31" i="4"/>
  <c r="A30" i="4"/>
  <c r="A28" i="4"/>
  <c r="A43" i="6"/>
  <c r="A32" i="6"/>
  <c r="A31" i="6"/>
  <c r="A30" i="6"/>
  <c r="A29" i="6"/>
  <c r="A27" i="6"/>
  <c r="A50" i="5"/>
  <c r="A46" i="5"/>
  <c r="A42" i="5"/>
  <c r="A32" i="5"/>
  <c r="A31" i="5"/>
  <c r="A30" i="5"/>
  <c r="A29" i="5"/>
  <c r="A32" i="3"/>
  <c r="A31" i="3"/>
  <c r="A30" i="3"/>
  <c r="A29" i="3"/>
  <c r="A39" i="3"/>
  <c r="A37" i="3"/>
  <c r="A36" i="3"/>
  <c r="A35" i="3"/>
  <c r="A34" i="3"/>
  <c r="A46" i="3"/>
  <c r="A45" i="3"/>
  <c r="A44" i="3"/>
  <c r="A43" i="3"/>
  <c r="A42" i="3"/>
  <c r="A41" i="3"/>
  <c r="A63" i="1" l="1"/>
  <c r="A89" i="1"/>
  <c r="A64" i="1" l="1"/>
  <c r="A62" i="1"/>
  <c r="A77" i="1"/>
  <c r="A78" i="1"/>
  <c r="A88" i="1" l="1"/>
  <c r="A79" i="1"/>
  <c r="A80" i="1"/>
  <c r="A69" i="1" l="1"/>
  <c r="A35" i="1"/>
  <c r="A66" i="1"/>
  <c r="A57" i="1"/>
  <c r="A67" i="1"/>
  <c r="A58" i="1"/>
  <c r="A45" i="1"/>
  <c r="A47" i="1"/>
  <c r="A38" i="1"/>
  <c r="A44" i="1"/>
  <c r="A43" i="1"/>
  <c r="A74" i="1"/>
  <c r="A34" i="1" l="1"/>
  <c r="A37" i="1"/>
  <c r="A27" i="1"/>
  <c r="A28" i="1"/>
  <c r="A29" i="1"/>
  <c r="A30" i="1"/>
  <c r="A31" i="1"/>
  <c r="A33" i="1"/>
  <c r="A36" i="1"/>
  <c r="A39" i="1"/>
  <c r="A85" i="1" l="1"/>
  <c r="A40" i="1"/>
  <c r="A61" i="1"/>
  <c r="A75" i="1"/>
  <c r="A51" i="1"/>
  <c r="A84" i="1"/>
  <c r="A50" i="1"/>
  <c r="A70" i="1"/>
  <c r="A87" i="1"/>
  <c r="A83" i="1"/>
  <c r="A54" i="1"/>
  <c r="A46" i="1"/>
  <c r="A76" i="1"/>
  <c r="A59" i="1"/>
  <c r="A81" i="1"/>
  <c r="A90" i="1"/>
  <c r="A68" i="1"/>
  <c r="A48" i="1"/>
  <c r="A65" i="1"/>
  <c r="A42" i="1"/>
  <c r="A71" i="1"/>
  <c r="A56" i="1"/>
  <c r="A52" i="1"/>
  <c r="A53" i="1"/>
</calcChain>
</file>

<file path=xl/sharedStrings.xml><?xml version="1.0" encoding="utf-8"?>
<sst xmlns="http://schemas.openxmlformats.org/spreadsheetml/2006/main" count="206" uniqueCount="106">
  <si>
    <t>LUXSED (2 PAX MAX)</t>
  </si>
  <si>
    <t>LUXSUV (3 PAX MAX)</t>
  </si>
  <si>
    <t>LUXMBUS (12 PAX MAX)</t>
  </si>
  <si>
    <t>PRODUCT/SERVICE DESCRIPTION</t>
  </si>
  <si>
    <t>LUXMPV (5 PAX MAX)</t>
  </si>
  <si>
    <t>A.C.N.  158 842 865                  A.B.N. 90 158 842 865</t>
  </si>
  <si>
    <t>Ph:  +61 2 9017 1930</t>
  </si>
  <si>
    <t>Email:  edward@instylelimos.com.au</t>
  </si>
  <si>
    <t>GOLD COAST ITL or DOM AIRPORT TO GOLD COAST HOTEL (incl Surfers Paradise, Broadbeach &amp; Main Beach)</t>
  </si>
  <si>
    <t>GOLD COAST HOTEL TO GOLD COAST ITL or DOM AIRPORT (incl Surfers Paradise, Broadbeach &amp; Main Beach)</t>
  </si>
  <si>
    <t>BRISBANE CBD HOTEL to BRISBANE ITL or DOM AIRPORT (incl Southbank, Sth Brisbane, Fortitude Valley &amp; Spring Hill)</t>
  </si>
  <si>
    <t>BRISBANE INNER CITY TRANSFER (incl Southbank, Sth Brisbane, Fortitude Valley &amp; Spring Hill)</t>
  </si>
  <si>
    <t>BRISBANE CBD HOTEL TO/FROM AUSTRALIA ZOO (incl Southbank, Sth Brisbane, Fortitude Valley &amp; Spring Hill)</t>
  </si>
  <si>
    <t>BRISBANE CBD HOTEL TO/FROM BYRON BAY (incl Southbank, Sth Brisbane, Fortitude Valley &amp; Spring Hill)</t>
  </si>
  <si>
    <t>BRISBANE CBD HOTEL TO/FROM CALOUNDRA &amp; PELICAN WATERS (incl Southbank, Sth Brisbane, Fortitude Valley &amp;, Spring Hill)</t>
  </si>
  <si>
    <t>BRISBANE CBD HOTEL TO/FROM COOLANGATTA &amp; TWEED HEADS (incl Southbank, Sth Brisbane, Fortitude Valley &amp; Spring Hill)</t>
  </si>
  <si>
    <t>BRISBANE CBD HOTEL TO/FROM COOLUM (incl Southbank, Sth Brisbane, Fortitude Valley &amp; Spring Hill)</t>
  </si>
  <si>
    <t>BRISBANE CBD HOTEL TO/FROM GOLD COAST THEME PARKS (incl Southbank, Sth Brisbane, Fortitude Valley &amp; Spring Hill)</t>
  </si>
  <si>
    <t>BRISBANE CBD HOTEL TO/FROM NOOSA (incl Southbank, Sth Brisbane, Fortitude Valley &amp; Spring Hill)</t>
  </si>
  <si>
    <t>BRISBANE CBD HOTEL TO/FROM O'REILLY'S RAINFOREST RETREAT (incl Southbank, Sth Brisbane, Fortitude Valley &amp; Spring Hill)</t>
  </si>
  <si>
    <t>BRISBANE CBD HOTEL TO/FROM SANCTUARY COVE (incl Southbank, Sth Brisbane, Fortitude Valley &amp; Spring Hill)</t>
  </si>
  <si>
    <t>GOLD COAST HOTEL TO/FROM BYRON BAY (incl Surfers Paradise, Broadbeach &amp; Main Beach)</t>
  </si>
  <si>
    <t>GOLD COAST HOTEL TO/FROM O'REILLY'S RAINFOREST RETREAT (incl Surfers Paradise, Broadbeach &amp; Main Beach)</t>
  </si>
  <si>
    <t>GOLD COAST HOTEL TO/FROM AUSTRALIA ZOO (incl Surfers Paradise, Broadbeach &amp; Main Beach)</t>
  </si>
  <si>
    <t>GOLD COAST HOTEL TO/FROM THEME PARKS (incl Surfers Paradise, Broadbeach &amp; Main Beach)</t>
  </si>
  <si>
    <t>GOLD COAST INNER CITY TRANSFER (incl Surfers Paradise, Broadbeach &amp; Main Beach)</t>
  </si>
  <si>
    <t>GOLD COAST ITL or DOM AIRPORT TO BRISBANE CBD HOTEL (incl Southbank, Sth Brisbane, Fortitude Valley &amp; Spring Hill)</t>
  </si>
  <si>
    <t>BRISBANE CBD HOTEL TO/FROM GOLD COAST HOTELS (incl Surfers Paradise, Broadbeach, Main Beach/Sea World, Southport, Robina, Bundall &amp; Labrador)</t>
  </si>
  <si>
    <t>GOLD COAST HOTEL TO BRISBANE CBD HOTEL (incl Southbank, Sth Brisbane, Fortitude Valley &amp; Spring Hill)</t>
  </si>
  <si>
    <t>PERTH INNER CITY TRANSFER</t>
  </si>
  <si>
    <t>FREEMANTLE CRUISE TERMINAL TO/FROM MARGARET RIVER</t>
  </si>
  <si>
    <t>PERTH TRAIN STATION TO PERTH CBD HOTEL</t>
  </si>
  <si>
    <t>PERTH TRAIN STATION TO PERTH ITL or DOM AIRPORT</t>
  </si>
  <si>
    <t>PERTH TRAIN STATION TO FREEMANTLE HOTEL or CRUISE TERMINAL</t>
  </si>
  <si>
    <t>PERTH TRAIN STATION TO/FROM MARGARET RIVER</t>
  </si>
  <si>
    <t>PERTH TRAIN STATION TO/FROM SCARBOROUGH</t>
  </si>
  <si>
    <t>PERTH TRAIN STATION TO/FROM SORRENTO</t>
  </si>
  <si>
    <t>DARWIN WHARF TERMINAL TO DARWIN CBD HOTEL</t>
  </si>
  <si>
    <t>DARWIN WHARF TERMINAL TO DARWIN INTL or DOM AIRPORT</t>
  </si>
  <si>
    <t>DARWIN RAIL TERMINAL TO DARWIN CBD HOTEL</t>
  </si>
  <si>
    <t>DARWIN RAIL TERMINAL TO DARWIN INTL or DOM AIRPORT</t>
  </si>
  <si>
    <t>DARWIN CBD HOTEL TO DARWIN INTL or DOM AIRPORT</t>
  </si>
  <si>
    <t>DARWIN CBD HOTEL TO DARWIN RAIL TERMINAL</t>
  </si>
  <si>
    <t>DARWIN CBD HOTEL TO DARWIN WHARF TERMINAL</t>
  </si>
  <si>
    <t>DARWIN INNER CITY TRANSFER</t>
  </si>
  <si>
    <t>DARWIN AIRPORT/CBD HOTEL/RAIL TERMINAL TO/FROM KAKADU</t>
  </si>
  <si>
    <t>HOURLY RATE or AS DIRECTED</t>
  </si>
  <si>
    <t>HOBART INTL or DOM AIRPORT TO HOBART CBD HOTEL</t>
  </si>
  <si>
    <t>HOBART CBD HOTEL TO HOBART  INTL or DOM AIRPORT</t>
  </si>
  <si>
    <t>HOBART CBD HOTEL TO/FROM LAUNCESTON</t>
  </si>
  <si>
    <t>ADELAIDE CRUISE TERMINAL TO/FROM CAPE JERVIS</t>
  </si>
  <si>
    <t>SOUTHERN CROSS TRAIN STATION TO MELBOURNE ITL or DOM AIRPORT (Tullamarine)</t>
  </si>
  <si>
    <t>SOUTHERN CROSS TRAIN STATION TO MELBOURNE CBD HOTEL</t>
  </si>
  <si>
    <t>GOLD COAST HOTEL TO BRISBANE INTL or DOM AIRPORT (incl Surfers Paradise, Broadbeach &amp; Main Beach)</t>
  </si>
  <si>
    <t>GOLD COAST HOTEL TO BRISBANE INTL CRUISE TERMINAL (incl Surfers Paradise, Broadbeach &amp; Main Beach)</t>
  </si>
  <si>
    <t>BRISBANE INTL or DOM AIRPORT TO BRISBANE CBD HOTEL (incl Southbank, Sth Brisbane, Fortitude Valley &amp; Spring Hill)</t>
  </si>
  <si>
    <t>BRISBANE INTL or DOM AIRPORT TO GOLD COAST HOTEL (incl Surfers Paradise, Broadbeach, Main Beach/Sea World, Southport)</t>
  </si>
  <si>
    <t>BRISBANE CBD HOTEL TO BRISBANE INTL CRUISE TERMINAL (incl Southbank, Sth Brisbane, Fortitude Valley &amp; Spring Hill)</t>
  </si>
  <si>
    <t>BRISBANE INTL CRUISE TERMINAL TO BRISBANE CBD HOTEL (incl Southbank, Sth Brisbane, Fortitude Valley &amp; Spring Hill)</t>
  </si>
  <si>
    <t>BRISBANE INTL CRUISE TERMINAL TO GOLD COAST HOTEL (incl Surfers Paradise, Broadbeach, Main Beach/Sea World, Southport, Robina, Bundall &amp; Labrador)</t>
  </si>
  <si>
    <t>DARWIN ITL or DOM AIRPORT TO DARWIN CBD HOTEL</t>
  </si>
  <si>
    <t>DARWIN ITL or DOM AIRPORT TO DARWIN WHARF TERMINAL</t>
  </si>
  <si>
    <t>DARWIN ITL or DOM AIRPORT TO DARWIN RAIL TERMINAL</t>
  </si>
  <si>
    <t>Note: All LUXMBUS transfers require a separate M&amp;G representative due to parking restrictions at Melbourne Airport. Add cost of $110 applied and incl in the rate</t>
  </si>
  <si>
    <t>ALICE SPRINGS AIRPORT TO CBD HOTEL</t>
  </si>
  <si>
    <t>ALICE SPRINGS HOTEL TO AIRPORT</t>
  </si>
  <si>
    <t>ALICE SPRINGS AIRPORT or HOTEL TO/FROM AYRES ROCK</t>
  </si>
  <si>
    <t>CAIRNS AIRPORT TO CBD HOTEL</t>
  </si>
  <si>
    <t>CAIRNS AIRPORT TO/FROM PALM COVE</t>
  </si>
  <si>
    <t>CAIRNS AIRPORT TO/FROM PORT DOUGLAS</t>
  </si>
  <si>
    <t>CAIRNS AIRPORT TO/FROM SILKY OAKS</t>
  </si>
  <si>
    <t>CAIRNS AIRPORT TO/FROM THALA BEACH NATURE RESERVE</t>
  </si>
  <si>
    <t>CAIRNS CBD HOTEL TO AIRPORT</t>
  </si>
  <si>
    <t>CAIRNS CBD HOTEL TO/FROM PALM COVE</t>
  </si>
  <si>
    <t>CAIRNS CBD HOTEL TO/FROM PORT DOUGLAS</t>
  </si>
  <si>
    <t>CAIRNS CBD HOTEL TO/FROM SILKY OAKS</t>
  </si>
  <si>
    <t>CAIRNS CBD HOTEL TO/FROM THALA BEACH NATURE RESERVE</t>
  </si>
  <si>
    <t>CAIRNS INNER CITY TRANSFER</t>
  </si>
  <si>
    <t>LAUNCESTON AIRPORT TO/FROM CBD HOTEL</t>
  </si>
  <si>
    <t>LAUNCESTON CBD TO HOBART</t>
  </si>
  <si>
    <t>LAUNCESTON CBD TO/FROM TO COLES BAY</t>
  </si>
  <si>
    <t>Address:  UNIT 2, 17 GREEN ST BANKSMEADOW NSW 2019</t>
  </si>
  <si>
    <t xml:space="preserve">ADELAIDE PARKLANDS TERMINAL TO/FROM BAROSSA VALLEY </t>
  </si>
  <si>
    <t xml:space="preserve">ADELAIDE PARKLANDS TERMINAL TO/FROM MANNUM </t>
  </si>
  <si>
    <t>ADELAIDE PARKLANDS TERMINAL TO/FROM CAPE JERVIS</t>
  </si>
  <si>
    <t>NET SERVICE RATES FOR PERIOD 01/04/2026 to 31/03/2028</t>
  </si>
  <si>
    <t>LUXMBUS (14 PAX MAX)</t>
  </si>
  <si>
    <t>HOBART INTL or DOM AIRPORT TO/FROM SAFFIRE &amp; COLES BAY</t>
  </si>
  <si>
    <t>HOBART CBD HOTEL TO/FROM SAFFIRE &amp; COLES BAY</t>
  </si>
  <si>
    <t>HOBART CBD HOTEL TO/FROM BONORONG WILDLIFE RESERVE or RAPTOR REFUGE</t>
  </si>
  <si>
    <t>HOBART INTL or DOM AIRPORT TO LAUNCESTON HOTEL</t>
  </si>
  <si>
    <t>LUXMBUS (11 PAX MAX)</t>
  </si>
  <si>
    <t>ADELAIDE ITL or DOM AIRPORT TO ADELAIDE CBD HOTEL (incl. Glenelg &amp; North Adelaide)</t>
  </si>
  <si>
    <t>ADELAIDE CBD HOTEL TO ADELAIDE ITL or DOM AIRPORT (incl. Glenelg &amp; North Adelaide)</t>
  </si>
  <si>
    <t>ADELAIDE CBD HOTEL TO ADELAIDE CRUISE TERMINAL (incl. Glenelg &amp; North Adelaide)</t>
  </si>
  <si>
    <t>ADELAIDE CBD HOTEL TO/FROM BAROSSA VALLEY (incl. Glenelg &amp; North Adelaide)</t>
  </si>
  <si>
    <t>ADELAIDE CBD HOTEL TO/FROM MANNUM (incl. Glenelg &amp; North Adelaide)</t>
  </si>
  <si>
    <t>ADELAIDE CBD HOTEL TO/FROM CAPE JERVIS (incl. Glenelg &amp; North Adelaide)</t>
  </si>
  <si>
    <t>ADELAIDE CBD HOTEL TO/FROM WINDY POINT LOOKOUT (incl. Glenelg &amp; North Adelaide)</t>
  </si>
  <si>
    <t>ADELAIDE CBD HOTEL TO/FROM CLELAND WILDLIFE PARK (incl. Glenelg &amp; North Adelaide)</t>
  </si>
  <si>
    <t>ADELAIDE INNER CITY TRANSFER (incl. Glenelg &amp; North Adelaide)</t>
  </si>
  <si>
    <t>ADELAIDE CRUISE TERMINAL TO ADELAIDE CBD HOTEL (incl. Glenelg &amp; North Adelaide)</t>
  </si>
  <si>
    <t>ADELAIDE CRUISE TERMINAL TO/FROM BAROSSA VALLEY (incl. Glenelg &amp; North Adelaide)</t>
  </si>
  <si>
    <t>ADELAIDE CRUISE TERMINAL TO/FROM MANNUM (incl. Glenelg &amp; North Adelaide)</t>
  </si>
  <si>
    <t>ADELAIDE PARKLANDS TERMINAL TO ADELAIDE CBD HOTEL (incl. Glenelg &amp; North Adelaide)</t>
  </si>
  <si>
    <t>ADELAIDE CBD HOTEL TO ADELAIDE PARKLANDS TERMINAL (incl. Glenelg &amp; North Adelaide)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</si>
</sst>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4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20" fillId="0" borderId="0" xfId="0" applyFont="1"/>
    <xf numFmtId="8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33" borderId="0" xfId="0" applyFont="1" applyFill="1"/>
    <xf numFmtId="8" fontId="20" fillId="33" borderId="0" xfId="0" applyNumberFormat="1" applyFont="1" applyFill="1" applyAlignment="1">
      <alignment horizontal="center"/>
    </xf>
    <xf numFmtId="0" fontId="0" fillId="33" borderId="0" xfId="0" applyFill="1"/>
    <xf numFmtId="0" fontId="19" fillId="0" borderId="0" xfId="0" applyFont="1"/>
    <xf numFmtId="0" fontId="16" fillId="0" borderId="0" xfId="0" applyFont="1"/>
    <xf numFmtId="0" fontId="18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19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0" fillId="0" borderId="10" xfId="0" applyFont="1" applyBorder="1"/>
    <xf numFmtId="8" fontId="20" fillId="0" borderId="10" xfId="0" applyNumberFormat="1" applyFont="1" applyBorder="1" applyAlignment="1">
      <alignment horizontal="center"/>
    </xf>
    <xf numFmtId="0" fontId="20" fillId="33" borderId="10" xfId="0" applyFont="1" applyFill="1" applyBorder="1"/>
    <xf numFmtId="8" fontId="20" fillId="33" borderId="10" xfId="0" applyNumberFormat="1" applyFont="1" applyFill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/>
    </xf>
    <xf numFmtId="0" fontId="20" fillId="33" borderId="0" xfId="0" applyFont="1" applyFill="1" applyAlignment="1">
      <alignment vertical="center"/>
    </xf>
    <xf numFmtId="0" fontId="20" fillId="0" borderId="10" xfId="0" applyFont="1" applyBorder="1" applyAlignment="1">
      <alignment horizontal="left" vertical="center"/>
    </xf>
    <xf numFmtId="8" fontId="20" fillId="0" borderId="10" xfId="0" applyNumberFormat="1" applyFont="1" applyBorder="1" applyAlignment="1">
      <alignment horizontal="center" vertical="center"/>
    </xf>
    <xf numFmtId="0" fontId="0" fillId="34" borderId="0" xfId="0" applyFill="1"/>
    <xf numFmtId="0" fontId="26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 vertical="center" wrapText="1"/>
    </xf>
    <xf numFmtId="0" fontId="27" fillId="34" borderId="0" xfId="0" applyFont="1" applyFill="1"/>
    <xf numFmtId="0" fontId="0" fillId="33" borderId="0" xfId="0" applyFill="1" applyAlignment="1">
      <alignment horizontal="center"/>
    </xf>
    <xf numFmtId="8" fontId="20" fillId="0" borderId="10" xfId="0" applyNumberFormat="1" applyFont="1" applyBorder="1" applyAlignment="1">
      <alignment horizontal="left"/>
    </xf>
    <xf numFmtId="8" fontId="20" fillId="34" borderId="0" xfId="0" applyNumberFormat="1" applyFont="1" applyFill="1" applyAlignment="1">
      <alignment horizontal="center"/>
    </xf>
    <xf numFmtId="0" fontId="28" fillId="0" borderId="10" xfId="0" applyFont="1" applyBorder="1" applyAlignment="1">
      <alignment vertical="center"/>
    </xf>
    <xf numFmtId="0" fontId="30" fillId="0" borderId="10" xfId="0" applyFont="1" applyBorder="1"/>
    <xf numFmtId="0" fontId="29" fillId="0" borderId="0" xfId="0" applyFont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</xdr:rowOff>
    </xdr:from>
    <xdr:to>
      <xdr:col>0</xdr:col>
      <xdr:colOff>5534952</xdr:colOff>
      <xdr:row>12</xdr:row>
      <xdr:rowOff>179917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247B4-DFDC-45CA-96BD-AF568859E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7" y="1"/>
          <a:ext cx="5518018" cy="24659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11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AD43FF-9468-458A-9EB2-0E76B4B65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3525" cy="23241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156078</xdr:colOff>
      <xdr:row>12</xdr:row>
      <xdr:rowOff>173566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92C5AE-72E2-4030-8ED0-E0F02B550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09128" cy="2459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5510398</xdr:colOff>
      <xdr:row>12</xdr:row>
      <xdr:rowOff>174836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4617B5-DC0B-403D-BEA7-6FDE69581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8018" cy="24659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</xdr:rowOff>
    </xdr:from>
    <xdr:to>
      <xdr:col>0</xdr:col>
      <xdr:colOff>5540032</xdr:colOff>
      <xdr:row>12</xdr:row>
      <xdr:rowOff>174837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D78465-34F0-4E34-845D-0F923EEC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7" y="1"/>
          <a:ext cx="5513785" cy="24659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1</xdr:rowOff>
    </xdr:from>
    <xdr:to>
      <xdr:col>0</xdr:col>
      <xdr:colOff>5542572</xdr:colOff>
      <xdr:row>12</xdr:row>
      <xdr:rowOff>172297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728CD1-E687-4069-A3FF-B435FECA6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7" y="1"/>
          <a:ext cx="5513785" cy="24659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5506588</xdr:colOff>
      <xdr:row>12</xdr:row>
      <xdr:rowOff>177376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118E1-F4E6-46B1-8B11-493F133B4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8018" cy="24659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5510398</xdr:colOff>
      <xdr:row>12</xdr:row>
      <xdr:rowOff>174836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14AD5-2119-4DE0-9003-F8A4D7E4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8018" cy="24659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5510398</xdr:colOff>
      <xdr:row>12</xdr:row>
      <xdr:rowOff>174836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0FD180-D8D2-4BAF-89C4-478DB19A1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8018" cy="24659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5509128</xdr:colOff>
      <xdr:row>12</xdr:row>
      <xdr:rowOff>173566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74A1EC-9325-4A0D-B1DF-84CDC723C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18018" cy="246591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5509128</xdr:colOff>
      <xdr:row>12</xdr:row>
      <xdr:rowOff>173566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CA5B5B-5771-4F45-92B6-FDA929373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09128" cy="2459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5:J108"/>
  <sheetViews>
    <sheetView tabSelected="1" topLeftCell="A41" zoomScaleNormal="100" workbookViewId="0">
      <selection activeCell="A56" sqref="A56"/>
    </sheetView>
  </sheetViews>
  <sheetFormatPr defaultRowHeight="15" x14ac:dyDescent="0.25"/>
  <cols>
    <col min="1" max="1" width="146.7109375" customWidth="1"/>
    <col min="2" max="2" width="21.7109375" customWidth="1"/>
    <col min="3" max="3" width="20.5703125" customWidth="1"/>
    <col min="4" max="4" width="17" customWidth="1"/>
    <col min="5" max="5" width="20.85546875" customWidth="1"/>
    <col min="6" max="6" width="26.5703125" customWidth="1"/>
    <col min="7" max="7" width="19.85546875" customWidth="1"/>
    <col min="8" max="8" width="38.140625" customWidth="1"/>
  </cols>
  <sheetData>
    <row r="15" spans="1:6" ht="18.75" x14ac:dyDescent="0.3">
      <c r="A15" s="8" t="s">
        <v>5</v>
      </c>
      <c r="B15" s="8"/>
      <c r="C15" s="8"/>
      <c r="D15" s="8"/>
      <c r="E15" s="9"/>
      <c r="F15" s="9"/>
    </row>
    <row r="16" spans="1:6" ht="14.25" customHeight="1" x14ac:dyDescent="0.3">
      <c r="A16" s="8"/>
      <c r="B16" s="8"/>
      <c r="C16" s="8"/>
      <c r="D16" s="8"/>
      <c r="E16" s="9"/>
      <c r="F16" s="9"/>
    </row>
    <row r="17" spans="1:10" ht="18.75" x14ac:dyDescent="0.3">
      <c r="A17" s="8" t="s">
        <v>81</v>
      </c>
      <c r="B17" s="8"/>
      <c r="C17" s="8"/>
      <c r="D17" s="8"/>
      <c r="E17" s="9"/>
      <c r="F17" s="9"/>
    </row>
    <row r="18" spans="1:10" ht="18.75" x14ac:dyDescent="0.3">
      <c r="A18" s="8" t="s">
        <v>6</v>
      </c>
      <c r="B18" s="8"/>
      <c r="C18" s="8"/>
      <c r="D18" s="8"/>
      <c r="E18" s="9"/>
      <c r="F18" s="9"/>
    </row>
    <row r="19" spans="1:10" ht="18.75" x14ac:dyDescent="0.3">
      <c r="A19" s="8" t="s">
        <v>7</v>
      </c>
      <c r="B19" s="8"/>
      <c r="C19" s="8"/>
      <c r="D19" s="8"/>
      <c r="E19" s="9"/>
      <c r="F19" s="9"/>
    </row>
    <row r="20" spans="1:10" ht="15.75" x14ac:dyDescent="0.25">
      <c r="A20" s="10"/>
      <c r="B20" s="10"/>
      <c r="C20" s="10"/>
      <c r="D20" s="10"/>
      <c r="E20" s="9"/>
      <c r="F20" s="9"/>
    </row>
    <row r="21" spans="1:10" ht="15.75" x14ac:dyDescent="0.25">
      <c r="A21" s="10"/>
      <c r="B21" s="10"/>
      <c r="C21" s="10"/>
      <c r="D21" s="10"/>
      <c r="E21" s="9"/>
      <c r="F21" s="9"/>
    </row>
    <row r="22" spans="1:10" s="14" customFormat="1" ht="27" customHeight="1" x14ac:dyDescent="0.5">
      <c r="A22" s="11" t="s">
        <v>85</v>
      </c>
      <c r="B22" s="11"/>
      <c r="C22" s="11"/>
      <c r="D22" s="11"/>
      <c r="E22" s="11"/>
      <c r="F22" s="12"/>
      <c r="G22" s="13"/>
      <c r="H22" s="13"/>
      <c r="I22" s="13"/>
      <c r="J22" s="13"/>
    </row>
    <row r="23" spans="1:10" s="14" customFormat="1" ht="14.25" customHeight="1" x14ac:dyDescent="0.5">
      <c r="A23" s="11"/>
      <c r="B23" s="11"/>
      <c r="C23" s="11"/>
      <c r="D23" s="11"/>
      <c r="E23" s="11"/>
      <c r="F23" s="12"/>
      <c r="G23" s="13"/>
      <c r="H23" s="13"/>
      <c r="I23" s="13"/>
      <c r="J23" s="13"/>
    </row>
    <row r="24" spans="1:10" ht="15.75" thickBot="1" x14ac:dyDescent="0.3"/>
    <row r="25" spans="1:10" ht="45" customHeight="1" thickBot="1" x14ac:dyDescent="0.3">
      <c r="A25" s="17" t="s">
        <v>3</v>
      </c>
      <c r="B25" s="18" t="s">
        <v>0</v>
      </c>
      <c r="C25" s="18" t="s">
        <v>1</v>
      </c>
      <c r="D25" s="18" t="s">
        <v>4</v>
      </c>
      <c r="E25" s="18" t="s">
        <v>86</v>
      </c>
    </row>
    <row r="26" spans="1:10" ht="12.95" customHeight="1" x14ac:dyDescent="0.25">
      <c r="A26" s="15"/>
      <c r="B26" s="16"/>
      <c r="C26" s="16"/>
      <c r="D26" s="16"/>
      <c r="E26" s="16"/>
    </row>
    <row r="27" spans="1:10" ht="18.75" customHeight="1" x14ac:dyDescent="0.3">
      <c r="A27" s="19" t="str">
        <f>"SYDNEY ITL or DOM AIRPORT TO SYDNEY CBD HOTEL"</f>
        <v>SYDNEY ITL or DOM AIRPORT TO SYDNEY CBD HOTEL</v>
      </c>
      <c r="B27" s="20">
        <v>140</v>
      </c>
      <c r="C27" s="20">
        <v>170</v>
      </c>
      <c r="D27" s="20">
        <v>200</v>
      </c>
      <c r="E27" s="20">
        <v>280</v>
      </c>
    </row>
    <row r="28" spans="1:10" ht="18.75" customHeight="1" x14ac:dyDescent="0.3">
      <c r="A28" s="19" t="str">
        <f>"SYDNEY ITL or DOM AIRPORT TO OVERSEAS PASSENGER CRUISE TERMINAL - CIRCULAR QUAY"</f>
        <v>SYDNEY ITL or DOM AIRPORT TO OVERSEAS PASSENGER CRUISE TERMINAL - CIRCULAR QUAY</v>
      </c>
      <c r="B28" s="20">
        <v>140</v>
      </c>
      <c r="C28" s="20">
        <v>170</v>
      </c>
      <c r="D28" s="20">
        <v>200</v>
      </c>
      <c r="E28" s="20">
        <v>280</v>
      </c>
    </row>
    <row r="29" spans="1:10" ht="18.75" customHeight="1" x14ac:dyDescent="0.3">
      <c r="A29" s="19" t="str">
        <f>"SYDNEY ITL or DOM AIRPORT TO WHITE BAY CRUISE TERMINAL"</f>
        <v>SYDNEY ITL or DOM AIRPORT TO WHITE BAY CRUISE TERMINAL</v>
      </c>
      <c r="B29" s="20">
        <v>160</v>
      </c>
      <c r="C29" s="20">
        <v>190</v>
      </c>
      <c r="D29" s="20">
        <v>220</v>
      </c>
      <c r="E29" s="20">
        <v>310</v>
      </c>
    </row>
    <row r="30" spans="1:10" ht="18.75" customHeight="1" x14ac:dyDescent="0.3">
      <c r="A30" s="19" t="str">
        <f>"SYDNEY ITL or DOM AIRPORT TO CENTRAL STATION"</f>
        <v>SYDNEY ITL or DOM AIRPORT TO CENTRAL STATION</v>
      </c>
      <c r="B30" s="20">
        <v>140</v>
      </c>
      <c r="C30" s="20">
        <v>170</v>
      </c>
      <c r="D30" s="20">
        <v>200</v>
      </c>
      <c r="E30" s="20">
        <v>280</v>
      </c>
    </row>
    <row r="31" spans="1:10" ht="18.75" customHeight="1" x14ac:dyDescent="0.3">
      <c r="A31" s="19" t="str">
        <f>"SYDNEY ITL or DOM AIRPORT TO BONDI BEACH/DOUBLE BAY HOTELS"</f>
        <v>SYDNEY ITL or DOM AIRPORT TO BONDI BEACH/DOUBLE BAY HOTELS</v>
      </c>
      <c r="B31" s="20">
        <v>165</v>
      </c>
      <c r="C31" s="20">
        <v>195</v>
      </c>
      <c r="D31" s="20">
        <v>235</v>
      </c>
      <c r="E31" s="20">
        <v>340</v>
      </c>
    </row>
    <row r="32" spans="1:10" ht="18.75" customHeight="1" x14ac:dyDescent="0.3">
      <c r="A32" s="19" t="str">
        <f>"SYDNEY ITL or DOM AIRPORT TO COOGEE BEACH HOTELS"</f>
        <v>SYDNEY ITL or DOM AIRPORT TO COOGEE BEACH HOTELS</v>
      </c>
      <c r="B32" s="20">
        <v>140</v>
      </c>
      <c r="C32" s="20">
        <v>170</v>
      </c>
      <c r="D32" s="20">
        <v>200</v>
      </c>
      <c r="E32" s="20">
        <v>280</v>
      </c>
    </row>
    <row r="33" spans="1:5" ht="18.75" customHeight="1" x14ac:dyDescent="0.3">
      <c r="A33" s="19" t="str">
        <f>"SYDNEY ITL or DOM AIRPORT TO NORTH SYDNEY HOTELS"</f>
        <v>SYDNEY ITL or DOM AIRPORT TO NORTH SYDNEY HOTELS</v>
      </c>
      <c r="B33" s="20">
        <v>165</v>
      </c>
      <c r="C33" s="20">
        <v>195</v>
      </c>
      <c r="D33" s="20">
        <v>235</v>
      </c>
      <c r="E33" s="20">
        <v>340</v>
      </c>
    </row>
    <row r="34" spans="1:5" ht="18.75" customHeight="1" x14ac:dyDescent="0.3">
      <c r="A34" s="19" t="str">
        <f>"SYDNEY ITL or DOM AIRPORT TO/FROM TARONGA ZOO WILDLIFE RETREAT"</f>
        <v>SYDNEY ITL or DOM AIRPORT TO/FROM TARONGA ZOO WILDLIFE RETREAT</v>
      </c>
      <c r="B34" s="20">
        <v>185</v>
      </c>
      <c r="C34" s="20">
        <v>215</v>
      </c>
      <c r="D34" s="20">
        <v>270</v>
      </c>
      <c r="E34" s="20">
        <v>370</v>
      </c>
    </row>
    <row r="35" spans="1:5" ht="18.75" customHeight="1" x14ac:dyDescent="0.3">
      <c r="A35" s="19" t="str">
        <f>"SYDNEY ITL or DOM AIRPORT TO/FROM MANLY HOTELS"</f>
        <v>SYDNEY ITL or DOM AIRPORT TO/FROM MANLY HOTELS</v>
      </c>
      <c r="B35" s="20">
        <v>245</v>
      </c>
      <c r="C35" s="20">
        <v>280</v>
      </c>
      <c r="D35" s="20">
        <v>320</v>
      </c>
      <c r="E35" s="20">
        <v>450</v>
      </c>
    </row>
    <row r="36" spans="1:5" ht="18.75" x14ac:dyDescent="0.3">
      <c r="A36" s="19" t="str">
        <f>"SYDNEY ITL or DOM AIRPORT TO/FROM BLUE MOUNTAINS HOTELS"</f>
        <v>SYDNEY ITL or DOM AIRPORT TO/FROM BLUE MOUNTAINS HOTELS</v>
      </c>
      <c r="B36" s="20">
        <v>525</v>
      </c>
      <c r="C36" s="20">
        <v>615</v>
      </c>
      <c r="D36" s="20">
        <v>715</v>
      </c>
      <c r="E36" s="20">
        <v>950</v>
      </c>
    </row>
    <row r="37" spans="1:5" ht="18.75" x14ac:dyDescent="0.3">
      <c r="A37" s="19" t="str">
        <f>"SYDNEY ITL or DOM AIRPORT TO/FROM ETTALONG BEACH/KILLCARE HEIGHTS/PRETTY BEACH HOUSE"</f>
        <v>SYDNEY ITL or DOM AIRPORT TO/FROM ETTALONG BEACH/KILLCARE HEIGHTS/PRETTY BEACH HOUSE</v>
      </c>
      <c r="B37" s="20">
        <v>475</v>
      </c>
      <c r="C37" s="20">
        <v>565</v>
      </c>
      <c r="D37" s="20">
        <v>660</v>
      </c>
      <c r="E37" s="20">
        <v>895</v>
      </c>
    </row>
    <row r="38" spans="1:5" ht="18.75" x14ac:dyDescent="0.3">
      <c r="A38" s="19" t="str">
        <f>"SYDNEY ITL or DOM AIRPORT TO/FROM HUNTER VALLEY HOTELS or NEWCASTLE"</f>
        <v>SYDNEY ITL or DOM AIRPORT TO/FROM HUNTER VALLEY HOTELS or NEWCASTLE</v>
      </c>
      <c r="B38" s="20">
        <v>785</v>
      </c>
      <c r="C38" s="20">
        <v>850</v>
      </c>
      <c r="D38" s="20">
        <v>915</v>
      </c>
      <c r="E38" s="20">
        <v>1150</v>
      </c>
    </row>
    <row r="39" spans="1:5" ht="18.75" x14ac:dyDescent="0.3">
      <c r="A39" s="19" t="str">
        <f>"SYDNEY ITL or DOM AIRPORT TO/FROM JERVIS BAY"</f>
        <v>SYDNEY ITL or DOM AIRPORT TO/FROM JERVIS BAY</v>
      </c>
      <c r="B39" s="20">
        <v>785</v>
      </c>
      <c r="C39" s="20">
        <v>850</v>
      </c>
      <c r="D39" s="20">
        <v>915</v>
      </c>
      <c r="E39" s="20">
        <v>1150</v>
      </c>
    </row>
    <row r="40" spans="1:5" ht="18.75" x14ac:dyDescent="0.3">
      <c r="A40" s="19" t="str">
        <f>"SYDNEY ITL TERMINAL TO SYDNEY DOM TERMINAL OR VICE VERSA"</f>
        <v>SYDNEY ITL TERMINAL TO SYDNEY DOM TERMINAL OR VICE VERSA</v>
      </c>
      <c r="B40" s="20">
        <v>120</v>
      </c>
      <c r="C40" s="20">
        <v>150</v>
      </c>
      <c r="D40" s="20">
        <v>180</v>
      </c>
      <c r="E40" s="20">
        <v>250</v>
      </c>
    </row>
    <row r="41" spans="1:5" ht="12.95" customHeight="1" x14ac:dyDescent="0.3">
      <c r="A41" s="5"/>
      <c r="B41" s="6"/>
      <c r="C41" s="6"/>
      <c r="D41" s="6"/>
      <c r="E41" s="6"/>
    </row>
    <row r="42" spans="1:5" ht="18.75" customHeight="1" x14ac:dyDescent="0.3">
      <c r="A42" s="19" t="str">
        <f>"BONDI BEACH/DOUBLE BAY HOTELS TO SYDNEY ITL or DOM AIRPORT"</f>
        <v>BONDI BEACH/DOUBLE BAY HOTELS TO SYDNEY ITL or DOM AIRPORT</v>
      </c>
      <c r="B42" s="20">
        <v>135</v>
      </c>
      <c r="C42" s="20">
        <v>160</v>
      </c>
      <c r="D42" s="20">
        <v>185</v>
      </c>
      <c r="E42" s="20">
        <v>300</v>
      </c>
    </row>
    <row r="43" spans="1:5" ht="18.75" x14ac:dyDescent="0.3">
      <c r="A43" s="19" t="str">
        <f>"BONDI BEACH/DOUBLE BAY HOTELS TO OVERSEAS PASSENGER CRUISE TERMINAL - CIRCULAR QUAY"</f>
        <v>BONDI BEACH/DOUBLE BAY HOTELS TO OVERSEAS PASSENGER CRUISE TERMINAL - CIRCULAR QUAY</v>
      </c>
      <c r="B43" s="20">
        <v>115</v>
      </c>
      <c r="C43" s="20">
        <v>130</v>
      </c>
      <c r="D43" s="20">
        <v>155</v>
      </c>
      <c r="E43" s="20">
        <v>235</v>
      </c>
    </row>
    <row r="44" spans="1:5" ht="18.75" x14ac:dyDescent="0.3">
      <c r="A44" s="19" t="str">
        <f>"BONDI BEACH/DOUBLE BAY HOTELS TO WHITE BAY CRUISE TERMINALS"</f>
        <v>BONDI BEACH/DOUBLE BAY HOTELS TO WHITE BAY CRUISE TERMINALS</v>
      </c>
      <c r="B44" s="20">
        <v>125</v>
      </c>
      <c r="C44" s="20">
        <v>145</v>
      </c>
      <c r="D44" s="20">
        <v>170</v>
      </c>
      <c r="E44" s="20">
        <v>260</v>
      </c>
    </row>
    <row r="45" spans="1:5" ht="18.75" x14ac:dyDescent="0.3">
      <c r="A45" s="19" t="str">
        <f>"BONDI BEACH/DOUBLE BAY HOTELS TO/FROM ETTALONG BEACH/KILLCARE HEIGHTS/PRETTY BEACH HOUSE"</f>
        <v>BONDI BEACH/DOUBLE BAY HOTELS TO/FROM ETTALONG BEACH/KILLCARE HEIGHTS/PRETTY BEACH HOUSE</v>
      </c>
      <c r="B45" s="20">
        <v>475</v>
      </c>
      <c r="C45" s="20">
        <v>565</v>
      </c>
      <c r="D45" s="20">
        <v>660</v>
      </c>
      <c r="E45" s="20">
        <v>895</v>
      </c>
    </row>
    <row r="46" spans="1:5" ht="18.75" x14ac:dyDescent="0.3">
      <c r="A46" s="19" t="str">
        <f>"BONDI BEACH/DOUBLE BAY HOTELS TO/FROM BLUE MOUNTAINS HOTELS"</f>
        <v>BONDI BEACH/DOUBLE BAY HOTELS TO/FROM BLUE MOUNTAINS HOTELS</v>
      </c>
      <c r="B46" s="20">
        <v>525</v>
      </c>
      <c r="C46" s="20">
        <v>615</v>
      </c>
      <c r="D46" s="20">
        <v>715</v>
      </c>
      <c r="E46" s="20">
        <v>950</v>
      </c>
    </row>
    <row r="47" spans="1:5" ht="18.75" x14ac:dyDescent="0.3">
      <c r="A47" s="19" t="str">
        <f>"BONDI BEACH/DOUBLE BAY HOTELS TO/FROM HUNTER VALLEY HOTELS or NEWCASTLE"</f>
        <v>BONDI BEACH/DOUBLE BAY HOTELS TO/FROM HUNTER VALLEY HOTELS or NEWCASTLE</v>
      </c>
      <c r="B47" s="20">
        <v>785</v>
      </c>
      <c r="C47" s="20">
        <v>850</v>
      </c>
      <c r="D47" s="20">
        <v>915</v>
      </c>
      <c r="E47" s="20">
        <v>1150</v>
      </c>
    </row>
    <row r="48" spans="1:5" ht="18.75" x14ac:dyDescent="0.3">
      <c r="A48" s="19" t="str">
        <f>"BONDI BEACH/DOUBLE BAY HOTELS TO/FROM JERVIS BAY"</f>
        <v>BONDI BEACH/DOUBLE BAY HOTELS TO/FROM JERVIS BAY</v>
      </c>
      <c r="B48" s="20">
        <v>785</v>
      </c>
      <c r="C48" s="20">
        <v>850</v>
      </c>
      <c r="D48" s="20">
        <v>915</v>
      </c>
      <c r="E48" s="20">
        <v>1150</v>
      </c>
    </row>
    <row r="49" spans="1:5" ht="12.95" customHeight="1" x14ac:dyDescent="0.3">
      <c r="A49" s="21"/>
      <c r="B49" s="22"/>
      <c r="C49" s="22"/>
      <c r="D49" s="22"/>
      <c r="E49" s="22"/>
    </row>
    <row r="50" spans="1:5" ht="18.75" x14ac:dyDescent="0.3">
      <c r="A50" s="19" t="str">
        <f>"CENTRAL STATION TO SYDNEY ITL or DOM AIRPORT"</f>
        <v>CENTRAL STATION TO SYDNEY ITL or DOM AIRPORT</v>
      </c>
      <c r="B50" s="20">
        <v>120</v>
      </c>
      <c r="C50" s="20">
        <v>150</v>
      </c>
      <c r="D50" s="20">
        <v>180</v>
      </c>
      <c r="E50" s="20">
        <v>280</v>
      </c>
    </row>
    <row r="51" spans="1:5" ht="18.75" x14ac:dyDescent="0.3">
      <c r="A51" s="19" t="str">
        <f>"CENTRAL STATION TO SYDNEY CBD or NORTH SYDNEY HOTEL"</f>
        <v>CENTRAL STATION TO SYDNEY CBD or NORTH SYDNEY HOTEL</v>
      </c>
      <c r="B51" s="20">
        <v>120</v>
      </c>
      <c r="C51" s="20">
        <v>150</v>
      </c>
      <c r="D51" s="20">
        <v>180</v>
      </c>
      <c r="E51" s="20">
        <v>280</v>
      </c>
    </row>
    <row r="52" spans="1:5" ht="18.75" x14ac:dyDescent="0.3">
      <c r="A52" s="19" t="str">
        <f>"CENTRAL STATION TO OVERSEAS PASSENGER CRUISE TERMINAL - CIRCULAR QUAY"</f>
        <v>CENTRAL STATION TO OVERSEAS PASSENGER CRUISE TERMINAL - CIRCULAR QUAY</v>
      </c>
      <c r="B52" s="20">
        <v>120</v>
      </c>
      <c r="C52" s="20">
        <v>150</v>
      </c>
      <c r="D52" s="20">
        <v>180</v>
      </c>
      <c r="E52" s="20">
        <v>280</v>
      </c>
    </row>
    <row r="53" spans="1:5" ht="18.75" x14ac:dyDescent="0.3">
      <c r="A53" s="19" t="str">
        <f>"CENTRAL STATION TO WHITE BAY CRUISE TERMINAL"</f>
        <v>CENTRAL STATION TO WHITE BAY CRUISE TERMINAL</v>
      </c>
      <c r="B53" s="20">
        <v>120</v>
      </c>
      <c r="C53" s="20">
        <v>150</v>
      </c>
      <c r="D53" s="20">
        <v>180</v>
      </c>
      <c r="E53" s="20">
        <v>280</v>
      </c>
    </row>
    <row r="54" spans="1:5" ht="18.75" x14ac:dyDescent="0.3">
      <c r="A54" s="19" t="str">
        <f>"CENTRAL STATION TO BONDI BEACH/DOUBLE BAY HOTELS"</f>
        <v>CENTRAL STATION TO BONDI BEACH/DOUBLE BAY HOTELS</v>
      </c>
      <c r="B54" s="20">
        <v>135</v>
      </c>
      <c r="C54" s="20">
        <v>155</v>
      </c>
      <c r="D54" s="20">
        <v>195</v>
      </c>
      <c r="E54" s="20">
        <v>290</v>
      </c>
    </row>
    <row r="55" spans="1:5" ht="18.75" x14ac:dyDescent="0.3">
      <c r="A55" s="19" t="str">
        <f>"CENTRAL STATION TO/FROM TARONGA ZOO WILDLIFE RETREAT"</f>
        <v>CENTRAL STATION TO/FROM TARONGA ZOO WILDLIFE RETREAT</v>
      </c>
      <c r="B55" s="20">
        <v>135</v>
      </c>
      <c r="C55" s="20">
        <v>155</v>
      </c>
      <c r="D55" s="20">
        <v>195</v>
      </c>
      <c r="E55" s="20">
        <v>290</v>
      </c>
    </row>
    <row r="56" spans="1:5" ht="18.75" x14ac:dyDescent="0.3">
      <c r="A56" s="19" t="str">
        <f>"CENTRAL STATION TO/FROM BLUE MOUNTAINS HOTELS"</f>
        <v>CENTRAL STATION TO/FROM BLUE MOUNTAINS HOTELS</v>
      </c>
      <c r="B56" s="20">
        <v>525</v>
      </c>
      <c r="C56" s="20">
        <v>615</v>
      </c>
      <c r="D56" s="20">
        <v>715</v>
      </c>
      <c r="E56" s="20">
        <v>950</v>
      </c>
    </row>
    <row r="57" spans="1:5" ht="18.75" x14ac:dyDescent="0.3">
      <c r="A57" s="19" t="str">
        <f>"CENTRAL STATION TO/FROM ETTALONG BEACH/KILLCARE HEIGHTS/PRETTY BEACH HOUSE"</f>
        <v>CENTRAL STATION TO/FROM ETTALONG BEACH/KILLCARE HEIGHTS/PRETTY BEACH HOUSE</v>
      </c>
      <c r="B57" s="20">
        <v>475</v>
      </c>
      <c r="C57" s="20">
        <v>565</v>
      </c>
      <c r="D57" s="20">
        <v>660</v>
      </c>
      <c r="E57" s="20">
        <v>895</v>
      </c>
    </row>
    <row r="58" spans="1:5" ht="18.75" x14ac:dyDescent="0.3">
      <c r="A58" s="19" t="str">
        <f>"CENTRAL STATION TO/FROM HUNTER VALLEY HOTELS or NEWCASTLE"</f>
        <v>CENTRAL STATION TO/FROM HUNTER VALLEY HOTELS or NEWCASTLE</v>
      </c>
      <c r="B58" s="20">
        <v>785</v>
      </c>
      <c r="C58" s="20">
        <v>850</v>
      </c>
      <c r="D58" s="20">
        <v>915</v>
      </c>
      <c r="E58" s="20">
        <v>1150</v>
      </c>
    </row>
    <row r="59" spans="1:5" ht="18.75" x14ac:dyDescent="0.3">
      <c r="A59" s="19" t="str">
        <f>"CENTRAL STATION TO/FROM JERVIS BAY"</f>
        <v>CENTRAL STATION TO/FROM JERVIS BAY</v>
      </c>
      <c r="B59" s="20">
        <v>785</v>
      </c>
      <c r="C59" s="20">
        <v>850</v>
      </c>
      <c r="D59" s="20">
        <v>915</v>
      </c>
      <c r="E59" s="20">
        <v>1150</v>
      </c>
    </row>
    <row r="60" spans="1:5" ht="12.95" customHeight="1" x14ac:dyDescent="0.3">
      <c r="A60" s="5"/>
      <c r="B60" s="6"/>
      <c r="C60" s="6"/>
      <c r="D60" s="6"/>
      <c r="E60" s="6"/>
    </row>
    <row r="61" spans="1:5" ht="18.75" x14ac:dyDescent="0.3">
      <c r="A61" s="19" t="str">
        <f>"SYDNEY CBD HOTEL TO SYDNEY ITL or DOM AIRPORT"</f>
        <v>SYDNEY CBD HOTEL TO SYDNEY ITL or DOM AIRPORT</v>
      </c>
      <c r="B61" s="20">
        <v>110</v>
      </c>
      <c r="C61" s="20">
        <v>125</v>
      </c>
      <c r="D61" s="20">
        <v>150</v>
      </c>
      <c r="E61" s="20">
        <v>215</v>
      </c>
    </row>
    <row r="62" spans="1:5" ht="18.75" x14ac:dyDescent="0.3">
      <c r="A62" s="19" t="str">
        <f>"SYDNEY CBD HOTEL TO CIRCULAR QUAY or WHITE BAY CRUISE TERMINALS"</f>
        <v>SYDNEY CBD HOTEL TO CIRCULAR QUAY or WHITE BAY CRUISE TERMINALS</v>
      </c>
      <c r="B62" s="20">
        <v>95</v>
      </c>
      <c r="C62" s="20">
        <v>110</v>
      </c>
      <c r="D62" s="20">
        <v>130</v>
      </c>
      <c r="E62" s="20">
        <v>195</v>
      </c>
    </row>
    <row r="63" spans="1:5" ht="18.75" x14ac:dyDescent="0.3">
      <c r="A63" s="19" t="str">
        <f>"SYDNEY CBD HOTEL TO/FROM BONDI BEACH/DOUBLE BAY/ROSE BAY"</f>
        <v>SYDNEY CBD HOTEL TO/FROM BONDI BEACH/DOUBLE BAY/ROSE BAY</v>
      </c>
      <c r="B63" s="20">
        <v>105</v>
      </c>
      <c r="C63" s="20">
        <v>115</v>
      </c>
      <c r="D63" s="20">
        <v>140</v>
      </c>
      <c r="E63" s="20">
        <v>200</v>
      </c>
    </row>
    <row r="64" spans="1:5" ht="18.75" x14ac:dyDescent="0.3">
      <c r="A64" s="19" t="str">
        <f>"SYDNEY CBD HOTEL TO/FROM TARONGA ZOO WILDLIFE RETREAT"</f>
        <v>SYDNEY CBD HOTEL TO/FROM TARONGA ZOO WILDLIFE RETREAT</v>
      </c>
      <c r="B64" s="20">
        <v>120</v>
      </c>
      <c r="C64" s="20">
        <v>140</v>
      </c>
      <c r="D64" s="20">
        <v>165</v>
      </c>
      <c r="E64" s="20">
        <v>230</v>
      </c>
    </row>
    <row r="65" spans="1:5" ht="18.75" x14ac:dyDescent="0.3">
      <c r="A65" s="19" t="str">
        <f>"SYDNEY CBD HOTEL TO/FROM BLUE MOUNTAINS HOTELS"</f>
        <v>SYDNEY CBD HOTEL TO/FROM BLUE MOUNTAINS HOTELS</v>
      </c>
      <c r="B65" s="20">
        <v>525</v>
      </c>
      <c r="C65" s="20">
        <v>615</v>
      </c>
      <c r="D65" s="20">
        <v>715</v>
      </c>
      <c r="E65" s="20">
        <v>950</v>
      </c>
    </row>
    <row r="66" spans="1:5" ht="18.75" x14ac:dyDescent="0.3">
      <c r="A66" s="19" t="str">
        <f>"SYDNEY CBD HOTEL TO/FROM ETTALONG BEACH/KILLCARE HEIGHTS/PRETTY BEACH HOUSE"</f>
        <v>SYDNEY CBD HOTEL TO/FROM ETTALONG BEACH/KILLCARE HEIGHTS/PRETTY BEACH HOUSE</v>
      </c>
      <c r="B66" s="20">
        <v>475</v>
      </c>
      <c r="C66" s="20">
        <v>565</v>
      </c>
      <c r="D66" s="20">
        <v>660</v>
      </c>
      <c r="E66" s="20">
        <v>895</v>
      </c>
    </row>
    <row r="67" spans="1:5" ht="18.75" x14ac:dyDescent="0.3">
      <c r="A67" s="19" t="str">
        <f>"SYDNEY CBD HOTEL TO/FROM HUNTER VALLEY HOTELS or NEWCASTLE"</f>
        <v>SYDNEY CBD HOTEL TO/FROM HUNTER VALLEY HOTELS or NEWCASTLE</v>
      </c>
      <c r="B67" s="20">
        <v>785</v>
      </c>
      <c r="C67" s="20">
        <v>850</v>
      </c>
      <c r="D67" s="20">
        <v>915</v>
      </c>
      <c r="E67" s="20">
        <v>1150</v>
      </c>
    </row>
    <row r="68" spans="1:5" ht="18.75" x14ac:dyDescent="0.3">
      <c r="A68" s="19" t="str">
        <f>"SYDNEY CDB HOTEL TO/FROM JERVIS BAY"</f>
        <v>SYDNEY CDB HOTEL TO/FROM JERVIS BAY</v>
      </c>
      <c r="B68" s="20">
        <v>785</v>
      </c>
      <c r="C68" s="20">
        <v>850</v>
      </c>
      <c r="D68" s="20">
        <v>915</v>
      </c>
      <c r="E68" s="20">
        <v>1150</v>
      </c>
    </row>
    <row r="69" spans="1:5" ht="18.75" x14ac:dyDescent="0.3">
      <c r="A69" s="19" t="str">
        <f>"SYDNEY CBD HOTEL TO/FROM MANLY HOTELS  "</f>
        <v xml:space="preserve">SYDNEY CBD HOTEL TO/FROM MANLY HOTELS  </v>
      </c>
      <c r="B69" s="20">
        <v>220</v>
      </c>
      <c r="C69" s="20">
        <v>250</v>
      </c>
      <c r="D69" s="20">
        <v>300</v>
      </c>
      <c r="E69" s="20">
        <v>410</v>
      </c>
    </row>
    <row r="70" spans="1:5" ht="18.75" x14ac:dyDescent="0.3">
      <c r="A70" s="19" t="str">
        <f>"SYDNEY INNER CITY TRANSFER"</f>
        <v>SYDNEY INNER CITY TRANSFER</v>
      </c>
      <c r="B70" s="20">
        <v>95</v>
      </c>
      <c r="C70" s="20">
        <v>110</v>
      </c>
      <c r="D70" s="20">
        <v>130</v>
      </c>
      <c r="E70" s="20">
        <v>195</v>
      </c>
    </row>
    <row r="71" spans="1:5" ht="18.75" x14ac:dyDescent="0.3">
      <c r="A71" s="19" t="str">
        <f>"NORTH SYDNEY HOTELS TO SYDNEY ITL or DOM AIRPORT"</f>
        <v>NORTH SYDNEY HOTELS TO SYDNEY ITL or DOM AIRPORT</v>
      </c>
      <c r="B71" s="20">
        <v>135</v>
      </c>
      <c r="C71" s="20">
        <v>155</v>
      </c>
      <c r="D71" s="20">
        <v>195</v>
      </c>
      <c r="E71" s="20">
        <v>265</v>
      </c>
    </row>
    <row r="72" spans="1:5" ht="18.75" x14ac:dyDescent="0.3">
      <c r="A72" s="19" t="str">
        <f>"COOGEE BEACH HOTELS TO SYDNEY ITL or DOM AIRPORT"</f>
        <v>COOGEE BEACH HOTELS TO SYDNEY ITL or DOM AIRPORT</v>
      </c>
      <c r="B72" s="20">
        <v>115</v>
      </c>
      <c r="C72" s="20">
        <v>130</v>
      </c>
      <c r="D72" s="20">
        <v>155</v>
      </c>
      <c r="E72" s="20">
        <v>235</v>
      </c>
    </row>
    <row r="73" spans="1:5" ht="12.95" customHeight="1" x14ac:dyDescent="0.3">
      <c r="A73" s="5"/>
      <c r="B73" s="6"/>
      <c r="C73" s="6"/>
      <c r="D73" s="6"/>
      <c r="E73" s="6"/>
    </row>
    <row r="74" spans="1:5" ht="18.75" x14ac:dyDescent="0.3">
      <c r="A74" s="19" t="str">
        <f>"OVERSEAS PASSENGER CRUISE TERMINAL - CIRCULAR QUAY TO SYDNEY ITL or DOM AIRPORT"</f>
        <v>OVERSEAS PASSENGER CRUISE TERMINAL - CIRCULAR QUAY TO SYDNEY ITL or DOM AIRPORT</v>
      </c>
      <c r="B74" s="20">
        <v>130</v>
      </c>
      <c r="C74" s="20">
        <v>150</v>
      </c>
      <c r="D74" s="20">
        <v>180</v>
      </c>
      <c r="E74" s="20">
        <v>270</v>
      </c>
    </row>
    <row r="75" spans="1:5" ht="18.75" x14ac:dyDescent="0.3">
      <c r="A75" s="19" t="str">
        <f>"OVERSEAS PASSENGER CRUISE TERMINAL - CIRCULAR QUAY TO SYDNEY CBD HOTEL"</f>
        <v>OVERSEAS PASSENGER CRUISE TERMINAL - CIRCULAR QUAY TO SYDNEY CBD HOTEL</v>
      </c>
      <c r="B75" s="20">
        <v>115</v>
      </c>
      <c r="C75" s="20">
        <v>130</v>
      </c>
      <c r="D75" s="20">
        <v>170</v>
      </c>
      <c r="E75" s="20">
        <v>270</v>
      </c>
    </row>
    <row r="76" spans="1:5" ht="18.75" x14ac:dyDescent="0.3">
      <c r="A76" s="19" t="str">
        <f>"OVERSEAS PASSENGER CRUISE TERMINAL - CIRCULAR QUAY TO BONDI BEACH/DOUBLE BAY HOTELS"</f>
        <v>OVERSEAS PASSENGER CRUISE TERMINAL - CIRCULAR QUAY TO BONDI BEACH/DOUBLE BAY HOTELS</v>
      </c>
      <c r="B76" s="20">
        <v>135</v>
      </c>
      <c r="C76" s="20">
        <v>155</v>
      </c>
      <c r="D76" s="20">
        <v>195</v>
      </c>
      <c r="E76" s="20">
        <v>290</v>
      </c>
    </row>
    <row r="77" spans="1:5" ht="18.75" x14ac:dyDescent="0.3">
      <c r="A77" s="19" t="str">
        <f>"OVERSEAS PASSENGER CRUISE TERMINAL - CIRCULAR QUAY TO/FROM TARONGA ZOO WILDLIFE RETREAT"</f>
        <v>OVERSEAS PASSENGER CRUISE TERMINAL - CIRCULAR QUAY TO/FROM TARONGA ZOO WILDLIFE RETREAT</v>
      </c>
      <c r="B77" s="20">
        <v>135</v>
      </c>
      <c r="C77" s="20">
        <v>155</v>
      </c>
      <c r="D77" s="20">
        <v>195</v>
      </c>
      <c r="E77" s="20">
        <v>290</v>
      </c>
    </row>
    <row r="78" spans="1:5" ht="18.75" x14ac:dyDescent="0.3">
      <c r="A78" s="19" t="str">
        <f>"OVERSEAS PASSENGER CRUISE TERMINAL - CIRCULAR QUAY TO/FROM BLUE MOUNTAINS HOTELS"</f>
        <v>OVERSEAS PASSENGER CRUISE TERMINAL - CIRCULAR QUAY TO/FROM BLUE MOUNTAINS HOTELS</v>
      </c>
      <c r="B78" s="20">
        <v>525</v>
      </c>
      <c r="C78" s="20">
        <v>615</v>
      </c>
      <c r="D78" s="20">
        <v>715</v>
      </c>
      <c r="E78" s="20">
        <v>950</v>
      </c>
    </row>
    <row r="79" spans="1:5" ht="18.75" x14ac:dyDescent="0.3">
      <c r="A79" s="19" t="str">
        <f>"OVERSEAS PASSENGER CRUISE TERMINAL - CIRCULAR QUAY TO/FROM ETTALONG BEACH/KILLCARE HEIGHTS/PRETTY BEACH HOUSE"</f>
        <v>OVERSEAS PASSENGER CRUISE TERMINAL - CIRCULAR QUAY TO/FROM ETTALONG BEACH/KILLCARE HEIGHTS/PRETTY BEACH HOUSE</v>
      </c>
      <c r="B79" s="20">
        <v>475</v>
      </c>
      <c r="C79" s="20">
        <v>565</v>
      </c>
      <c r="D79" s="20">
        <v>660</v>
      </c>
      <c r="E79" s="20">
        <v>895</v>
      </c>
    </row>
    <row r="80" spans="1:5" ht="18.75" x14ac:dyDescent="0.3">
      <c r="A80" s="19" t="str">
        <f>"OVERSEAS PASSENGER CRUISE TERMINAL - CIRCULAR QUAY TO/FROM HUNTER VALLEY HOTELS or NEWCASTLE"</f>
        <v>OVERSEAS PASSENGER CRUISE TERMINAL - CIRCULAR QUAY TO/FROM HUNTER VALLEY HOTELS or NEWCASTLE</v>
      </c>
      <c r="B80" s="20">
        <v>785</v>
      </c>
      <c r="C80" s="20">
        <v>850</v>
      </c>
      <c r="D80" s="20">
        <v>915</v>
      </c>
      <c r="E80" s="20">
        <v>1150</v>
      </c>
    </row>
    <row r="81" spans="1:6" ht="18.75" x14ac:dyDescent="0.3">
      <c r="A81" s="19" t="str">
        <f>"OVERSEAS PASSENGER CRUISE TERMINAL - CIRCULAR QUAY TO/FROM JERVIS BAY"</f>
        <v>OVERSEAS PASSENGER CRUISE TERMINAL - CIRCULAR QUAY TO/FROM JERVIS BAY</v>
      </c>
      <c r="B81" s="20">
        <v>785</v>
      </c>
      <c r="C81" s="20">
        <v>850</v>
      </c>
      <c r="D81" s="20">
        <v>915</v>
      </c>
      <c r="E81" s="20">
        <v>1150</v>
      </c>
    </row>
    <row r="82" spans="1:6" ht="12.95" customHeight="1" x14ac:dyDescent="0.3">
      <c r="A82" s="5"/>
      <c r="B82" s="6"/>
      <c r="C82" s="6"/>
      <c r="D82" s="6"/>
      <c r="E82" s="6"/>
    </row>
    <row r="83" spans="1:6" ht="18.75" x14ac:dyDescent="0.3">
      <c r="A83" s="19" t="str">
        <f>"WHITE BAY CRUISE TERMINAL TO SYDNEY ITL or DOM AIRPORT"</f>
        <v>WHITE BAY CRUISE TERMINAL TO SYDNEY ITL or DOM AIRPORT</v>
      </c>
      <c r="B83" s="20">
        <v>145</v>
      </c>
      <c r="C83" s="20">
        <v>165</v>
      </c>
      <c r="D83" s="20">
        <v>195</v>
      </c>
      <c r="E83" s="20">
        <v>290</v>
      </c>
    </row>
    <row r="84" spans="1:6" ht="18.75" x14ac:dyDescent="0.3">
      <c r="A84" s="19" t="str">
        <f>"WHITE BAY CRUISE TERMINAL TO SYDNEY CBD HOTEL"</f>
        <v>WHITE BAY CRUISE TERMINAL TO SYDNEY CBD HOTEL</v>
      </c>
      <c r="B84" s="20">
        <v>115</v>
      </c>
      <c r="C84" s="20">
        <v>130</v>
      </c>
      <c r="D84" s="20">
        <v>170</v>
      </c>
      <c r="E84" s="20">
        <v>270</v>
      </c>
    </row>
    <row r="85" spans="1:6" ht="18.75" x14ac:dyDescent="0.3">
      <c r="A85" s="19" t="str">
        <f>"WHITE BAY CRUISE TERMINAL TO BONDI BEACH/DOUBLE BAY HOTELS"</f>
        <v>WHITE BAY CRUISE TERMINAL TO BONDI BEACH/DOUBLE BAY HOTELS</v>
      </c>
      <c r="B85" s="20">
        <v>145</v>
      </c>
      <c r="C85" s="20">
        <v>165</v>
      </c>
      <c r="D85" s="20">
        <v>205</v>
      </c>
      <c r="E85" s="20">
        <v>290</v>
      </c>
    </row>
    <row r="86" spans="1:6" ht="18.75" x14ac:dyDescent="0.3">
      <c r="A86" s="37" t="str">
        <f>"WHITE BAY CRUISE TERMINAL TO/FROM TARONGA ZOO WILDLIFE RETREAT"</f>
        <v>WHITE BAY CRUISE TERMINAL TO/FROM TARONGA ZOO WILDLIFE RETREAT</v>
      </c>
      <c r="B86" s="20">
        <v>135</v>
      </c>
      <c r="C86" s="20">
        <v>155</v>
      </c>
      <c r="D86" s="20">
        <v>195</v>
      </c>
      <c r="E86" s="20">
        <v>290</v>
      </c>
    </row>
    <row r="87" spans="1:6" ht="18.75" x14ac:dyDescent="0.3">
      <c r="A87" s="19" t="str">
        <f>"WHITE BAY CRUISE TERMINAL TO/FROM BLUE MOUNTAINS HOTELS"</f>
        <v>WHITE BAY CRUISE TERMINAL TO/FROM BLUE MOUNTAINS HOTELS</v>
      </c>
      <c r="B87" s="20">
        <v>525</v>
      </c>
      <c r="C87" s="20">
        <v>615</v>
      </c>
      <c r="D87" s="20">
        <v>715</v>
      </c>
      <c r="E87" s="20">
        <v>950</v>
      </c>
    </row>
    <row r="88" spans="1:6" ht="18.75" x14ac:dyDescent="0.3">
      <c r="A88" s="19" t="str">
        <f>"WHITE BAY CRUISE TERMINAL TO/FROM ETTALONG BEACH/KILLCARE HEIGHTS/PRETTY BEACH HOUSE"</f>
        <v>WHITE BAY CRUISE TERMINAL TO/FROM ETTALONG BEACH/KILLCARE HEIGHTS/PRETTY BEACH HOUSE</v>
      </c>
      <c r="B88" s="20">
        <v>475</v>
      </c>
      <c r="C88" s="20">
        <v>565</v>
      </c>
      <c r="D88" s="20">
        <v>660</v>
      </c>
      <c r="E88" s="20">
        <v>895</v>
      </c>
    </row>
    <row r="89" spans="1:6" ht="18.75" x14ac:dyDescent="0.3">
      <c r="A89" s="19" t="str">
        <f>"WHITE BAY CRUISE TERMINAL TO/FROM HUNTER VALLEY HOTELS or NEWCASTLE"</f>
        <v>WHITE BAY CRUISE TERMINAL TO/FROM HUNTER VALLEY HOTELS or NEWCASTLE</v>
      </c>
      <c r="B89" s="20">
        <v>785</v>
      </c>
      <c r="C89" s="20">
        <v>850</v>
      </c>
      <c r="D89" s="20">
        <v>915</v>
      </c>
      <c r="E89" s="20">
        <v>1150</v>
      </c>
    </row>
    <row r="90" spans="1:6" ht="18.75" x14ac:dyDescent="0.3">
      <c r="A90" s="19" t="str">
        <f>"WHITE BAY CRUISE TERMINAL TO/FROM JERVIS BAY"</f>
        <v>WHITE BAY CRUISE TERMINAL TO/FROM JERVIS BAY</v>
      </c>
      <c r="B90" s="20">
        <v>785</v>
      </c>
      <c r="C90" s="20">
        <v>850</v>
      </c>
      <c r="D90" s="20">
        <v>915</v>
      </c>
      <c r="E90" s="20">
        <v>1150</v>
      </c>
    </row>
    <row r="91" spans="1:6" ht="12.95" customHeight="1" x14ac:dyDescent="0.3">
      <c r="A91" s="5"/>
      <c r="B91" s="6"/>
      <c r="C91" s="6"/>
      <c r="D91" s="6"/>
      <c r="E91" s="6"/>
    </row>
    <row r="92" spans="1:6" s="29" customFormat="1" ht="15.75" customHeight="1" x14ac:dyDescent="0.3">
      <c r="A92" s="19" t="s">
        <v>46</v>
      </c>
      <c r="B92" s="20">
        <v>120</v>
      </c>
      <c r="C92" s="20">
        <v>135</v>
      </c>
      <c r="D92" s="20">
        <v>155</v>
      </c>
      <c r="E92" s="20">
        <v>200</v>
      </c>
      <c r="F92" s="35"/>
    </row>
    <row r="93" spans="1:6" ht="12.95" customHeight="1" x14ac:dyDescent="0.3">
      <c r="A93" s="5"/>
      <c r="B93" s="6"/>
      <c r="C93" s="6"/>
      <c r="D93" s="6"/>
      <c r="E93" s="6"/>
    </row>
    <row r="108" spans="1:7" ht="18.75" x14ac:dyDescent="0.3">
      <c r="A108" s="3"/>
      <c r="B108" s="4"/>
      <c r="C108" s="1"/>
      <c r="D108" s="2"/>
      <c r="E108" s="2"/>
      <c r="F108" s="2"/>
      <c r="G108" s="2"/>
    </row>
  </sheetData>
  <pageMargins left="0.25" right="0.25" top="0.75" bottom="0.75" header="0.3" footer="0.3"/>
  <pageSetup paperSize="9" scale="5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8A42-5BF7-4A69-9333-A84A5C02B0F9}">
  <dimension ref="A12:D38"/>
  <sheetViews>
    <sheetView topLeftCell="A15" workbookViewId="0">
      <selection activeCell="A37" sqref="A37"/>
    </sheetView>
  </sheetViews>
  <sheetFormatPr defaultRowHeight="15" x14ac:dyDescent="0.25"/>
  <cols>
    <col min="1" max="1" width="72.140625" customWidth="1"/>
    <col min="2" max="2" width="22.140625" customWidth="1"/>
    <col min="3" max="3" width="16.42578125" customWidth="1"/>
    <col min="4" max="4" width="20" customWidth="1"/>
    <col min="5" max="5" width="9.140625" customWidth="1"/>
  </cols>
  <sheetData>
    <row r="12" spans="1:3" ht="18.75" x14ac:dyDescent="0.3">
      <c r="A12" s="8" t="s">
        <v>5</v>
      </c>
      <c r="B12" s="8"/>
      <c r="C12" s="8"/>
    </row>
    <row r="13" spans="1:3" ht="18.75" x14ac:dyDescent="0.3">
      <c r="A13" s="8"/>
      <c r="B13" s="8"/>
      <c r="C13" s="8"/>
    </row>
    <row r="14" spans="1:3" ht="18.75" x14ac:dyDescent="0.3">
      <c r="A14" s="8" t="s">
        <v>81</v>
      </c>
      <c r="B14" s="8"/>
      <c r="C14" s="8"/>
    </row>
    <row r="15" spans="1:3" ht="18.75" x14ac:dyDescent="0.3">
      <c r="A15" s="8" t="s">
        <v>6</v>
      </c>
      <c r="B15" s="8"/>
      <c r="C15" s="8"/>
    </row>
    <row r="16" spans="1:3" ht="18.75" x14ac:dyDescent="0.3">
      <c r="A16" s="8" t="s">
        <v>7</v>
      </c>
      <c r="B16" s="8"/>
      <c r="C16" s="8"/>
    </row>
    <row r="17" spans="1:4" ht="15.75" x14ac:dyDescent="0.25">
      <c r="A17" s="10"/>
      <c r="B17" s="10"/>
      <c r="C17" s="10"/>
    </row>
    <row r="18" spans="1:4" ht="15.75" x14ac:dyDescent="0.25">
      <c r="A18" s="10"/>
      <c r="B18" s="10"/>
      <c r="C18" s="10"/>
    </row>
    <row r="19" spans="1:4" ht="23.25" x14ac:dyDescent="0.35">
      <c r="A19" s="11" t="s">
        <v>85</v>
      </c>
      <c r="B19" s="11"/>
      <c r="C19" s="11"/>
    </row>
    <row r="21" spans="1:4" ht="15.75" thickBot="1" x14ac:dyDescent="0.3"/>
    <row r="22" spans="1:4" ht="51" customHeight="1" thickBot="1" x14ac:dyDescent="0.3">
      <c r="A22" s="23" t="s">
        <v>3</v>
      </c>
      <c r="B22" s="24" t="s">
        <v>0</v>
      </c>
      <c r="C22" s="24" t="s">
        <v>4</v>
      </c>
      <c r="D22" s="24" t="s">
        <v>2</v>
      </c>
    </row>
    <row r="23" spans="1:4" ht="12.95" customHeight="1" x14ac:dyDescent="0.25">
      <c r="A23" s="7"/>
      <c r="B23" s="7"/>
      <c r="C23" s="7"/>
      <c r="D23" s="7"/>
    </row>
    <row r="24" spans="1:4" ht="18.75" x14ac:dyDescent="0.3">
      <c r="A24" s="19" t="s">
        <v>67</v>
      </c>
      <c r="B24" s="20">
        <v>140</v>
      </c>
      <c r="C24" s="20">
        <v>210</v>
      </c>
      <c r="D24" s="20">
        <v>300</v>
      </c>
    </row>
    <row r="25" spans="1:4" ht="18.75" x14ac:dyDescent="0.3">
      <c r="A25" s="19" t="s">
        <v>68</v>
      </c>
      <c r="B25" s="20">
        <v>210</v>
      </c>
      <c r="C25" s="20">
        <v>265</v>
      </c>
      <c r="D25" s="20">
        <v>365</v>
      </c>
    </row>
    <row r="26" spans="1:4" ht="18.75" x14ac:dyDescent="0.3">
      <c r="A26" s="19" t="s">
        <v>69</v>
      </c>
      <c r="B26" s="20">
        <v>330</v>
      </c>
      <c r="C26" s="20">
        <v>395</v>
      </c>
      <c r="D26" s="20">
        <v>475</v>
      </c>
    </row>
    <row r="27" spans="1:4" ht="18.75" x14ac:dyDescent="0.3">
      <c r="A27" s="19" t="s">
        <v>70</v>
      </c>
      <c r="B27" s="20">
        <v>425</v>
      </c>
      <c r="C27" s="20">
        <v>550</v>
      </c>
      <c r="D27" s="20">
        <v>700</v>
      </c>
    </row>
    <row r="28" spans="1:4" ht="18.75" x14ac:dyDescent="0.3">
      <c r="A28" s="19" t="s">
        <v>71</v>
      </c>
      <c r="B28" s="20">
        <v>285</v>
      </c>
      <c r="C28" s="20">
        <v>375</v>
      </c>
      <c r="D28" s="20">
        <v>465</v>
      </c>
    </row>
    <row r="29" spans="1:4" ht="12.95" customHeight="1" x14ac:dyDescent="0.25">
      <c r="A29" s="7"/>
      <c r="B29" s="33"/>
      <c r="C29" s="33"/>
      <c r="D29" s="33"/>
    </row>
    <row r="30" spans="1:4" ht="18.75" x14ac:dyDescent="0.3">
      <c r="A30" s="19" t="s">
        <v>72</v>
      </c>
      <c r="B30" s="20">
        <v>125</v>
      </c>
      <c r="C30" s="20">
        <v>195</v>
      </c>
      <c r="D30" s="20">
        <v>260</v>
      </c>
    </row>
    <row r="31" spans="1:4" ht="18.75" x14ac:dyDescent="0.3">
      <c r="A31" s="19" t="s">
        <v>73</v>
      </c>
      <c r="B31" s="20">
        <v>210</v>
      </c>
      <c r="C31" s="20">
        <v>265</v>
      </c>
      <c r="D31" s="20">
        <v>365</v>
      </c>
    </row>
    <row r="32" spans="1:4" ht="18.75" x14ac:dyDescent="0.3">
      <c r="A32" s="19" t="s">
        <v>74</v>
      </c>
      <c r="B32" s="20">
        <v>330</v>
      </c>
      <c r="C32" s="20">
        <v>395</v>
      </c>
      <c r="D32" s="20">
        <v>475</v>
      </c>
    </row>
    <row r="33" spans="1:4" ht="18.75" x14ac:dyDescent="0.3">
      <c r="A33" s="19" t="s">
        <v>75</v>
      </c>
      <c r="B33" s="20">
        <v>425</v>
      </c>
      <c r="C33" s="20">
        <v>550</v>
      </c>
      <c r="D33" s="20">
        <v>700</v>
      </c>
    </row>
    <row r="34" spans="1:4" ht="18.75" x14ac:dyDescent="0.3">
      <c r="A34" s="19" t="s">
        <v>76</v>
      </c>
      <c r="B34" s="20">
        <v>285</v>
      </c>
      <c r="C34" s="20">
        <v>375</v>
      </c>
      <c r="D34" s="20">
        <v>465</v>
      </c>
    </row>
    <row r="35" spans="1:4" ht="18.75" x14ac:dyDescent="0.3">
      <c r="A35" s="19" t="s">
        <v>77</v>
      </c>
      <c r="B35" s="20">
        <v>110</v>
      </c>
      <c r="C35" s="20">
        <v>140</v>
      </c>
      <c r="D35" s="20">
        <v>200</v>
      </c>
    </row>
    <row r="36" spans="1:4" ht="12.95" customHeight="1" x14ac:dyDescent="0.25">
      <c r="A36" s="7"/>
      <c r="B36" s="7"/>
      <c r="C36" s="7"/>
      <c r="D36" s="7"/>
    </row>
    <row r="37" spans="1:4" ht="18.75" x14ac:dyDescent="0.3">
      <c r="A37" s="1" t="s">
        <v>46</v>
      </c>
      <c r="B37" s="2">
        <v>130</v>
      </c>
      <c r="C37" s="2">
        <v>175</v>
      </c>
      <c r="D37" s="2">
        <v>230</v>
      </c>
    </row>
    <row r="38" spans="1:4" x14ac:dyDescent="0.25">
      <c r="A38" s="7"/>
      <c r="B38" s="7"/>
      <c r="C38" s="7"/>
      <c r="D38" s="7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7C25-817B-42BF-8B45-D1F947ED362C}">
  <dimension ref="A15:D32"/>
  <sheetViews>
    <sheetView topLeftCell="A7" workbookViewId="0">
      <selection activeCell="E28" sqref="E28"/>
    </sheetView>
  </sheetViews>
  <sheetFormatPr defaultRowHeight="15" x14ac:dyDescent="0.25"/>
  <cols>
    <col min="1" max="1" width="59.5703125" customWidth="1"/>
    <col min="2" max="2" width="20.7109375" customWidth="1"/>
    <col min="3" max="3" width="21.28515625" customWidth="1"/>
    <col min="4" max="4" width="21.42578125" customWidth="1"/>
  </cols>
  <sheetData>
    <row r="15" spans="1:3" ht="18.75" x14ac:dyDescent="0.3">
      <c r="A15" s="8" t="s">
        <v>5</v>
      </c>
      <c r="B15" s="8"/>
      <c r="C15" s="8"/>
    </row>
    <row r="16" spans="1:3" ht="18.75" x14ac:dyDescent="0.3">
      <c r="A16" s="8"/>
      <c r="B16" s="8"/>
      <c r="C16" s="8"/>
    </row>
    <row r="17" spans="1:4" ht="18.75" x14ac:dyDescent="0.3">
      <c r="A17" s="8" t="s">
        <v>81</v>
      </c>
      <c r="B17" s="8"/>
      <c r="C17" s="8"/>
    </row>
    <row r="18" spans="1:4" ht="18.75" x14ac:dyDescent="0.3">
      <c r="A18" s="8" t="s">
        <v>6</v>
      </c>
      <c r="B18" s="8"/>
      <c r="C18" s="8"/>
    </row>
    <row r="19" spans="1:4" ht="18.75" x14ac:dyDescent="0.3">
      <c r="A19" s="8" t="s">
        <v>7</v>
      </c>
      <c r="B19" s="8"/>
      <c r="C19" s="8"/>
    </row>
    <row r="20" spans="1:4" ht="15.75" x14ac:dyDescent="0.25">
      <c r="A20" s="10"/>
      <c r="B20" s="10"/>
      <c r="C20" s="10"/>
    </row>
    <row r="21" spans="1:4" ht="15.75" x14ac:dyDescent="0.25">
      <c r="A21" s="10"/>
      <c r="B21" s="10"/>
      <c r="C21" s="10"/>
    </row>
    <row r="22" spans="1:4" ht="23.25" x14ac:dyDescent="0.35">
      <c r="A22" s="11" t="s">
        <v>85</v>
      </c>
      <c r="B22" s="11"/>
      <c r="C22" s="11"/>
    </row>
    <row r="24" spans="1:4" ht="15.75" thickBot="1" x14ac:dyDescent="0.3"/>
    <row r="25" spans="1:4" ht="67.5" customHeight="1" thickBot="1" x14ac:dyDescent="0.3">
      <c r="A25" s="23" t="s">
        <v>3</v>
      </c>
      <c r="B25" s="24" t="s">
        <v>0</v>
      </c>
      <c r="C25" s="24" t="s">
        <v>4</v>
      </c>
      <c r="D25" s="24" t="s">
        <v>2</v>
      </c>
    </row>
    <row r="26" spans="1:4" x14ac:dyDescent="0.25">
      <c r="A26" s="7"/>
      <c r="B26" s="7"/>
      <c r="C26" s="7"/>
      <c r="D26" s="7"/>
    </row>
    <row r="27" spans="1:4" ht="18.75" x14ac:dyDescent="0.3">
      <c r="A27" s="19" t="s">
        <v>78</v>
      </c>
      <c r="B27" s="20">
        <v>160</v>
      </c>
      <c r="C27" s="20">
        <v>210</v>
      </c>
      <c r="D27" s="20">
        <v>265</v>
      </c>
    </row>
    <row r="28" spans="1:4" ht="18.75" x14ac:dyDescent="0.3">
      <c r="A28" s="19" t="s">
        <v>79</v>
      </c>
      <c r="B28" s="20">
        <v>700</v>
      </c>
      <c r="C28" s="20">
        <v>800</v>
      </c>
      <c r="D28" s="20">
        <v>950</v>
      </c>
    </row>
    <row r="29" spans="1:4" ht="18.75" x14ac:dyDescent="0.3">
      <c r="A29" s="19" t="s">
        <v>80</v>
      </c>
      <c r="B29" s="20">
        <v>750</v>
      </c>
      <c r="C29" s="20">
        <v>850</v>
      </c>
      <c r="D29" s="20">
        <v>990</v>
      </c>
    </row>
    <row r="30" spans="1:4" x14ac:dyDescent="0.25">
      <c r="A30" s="7"/>
      <c r="B30" s="33"/>
      <c r="C30" s="33"/>
      <c r="D30" s="33"/>
    </row>
    <row r="31" spans="1:4" ht="18.75" x14ac:dyDescent="0.3">
      <c r="A31" s="1" t="s">
        <v>46</v>
      </c>
      <c r="B31" s="2">
        <v>150</v>
      </c>
      <c r="C31" s="2">
        <v>190</v>
      </c>
      <c r="D31" s="2">
        <v>230</v>
      </c>
    </row>
    <row r="32" spans="1:4" x14ac:dyDescent="0.25">
      <c r="A32" s="7"/>
      <c r="B32" s="7"/>
      <c r="C32" s="7"/>
      <c r="D32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6:F52"/>
  <sheetViews>
    <sheetView zoomScaleNormal="100" workbookViewId="0">
      <selection activeCell="A50" sqref="A50"/>
    </sheetView>
  </sheetViews>
  <sheetFormatPr defaultRowHeight="15" x14ac:dyDescent="0.25"/>
  <cols>
    <col min="1" max="1" width="113.85546875" customWidth="1"/>
    <col min="2" max="2" width="16.5703125" customWidth="1"/>
    <col min="3" max="3" width="17.5703125" customWidth="1"/>
    <col min="4" max="4" width="16.7109375" customWidth="1"/>
    <col min="5" max="5" width="20.85546875" customWidth="1"/>
    <col min="6" max="6" width="46.28515625" customWidth="1"/>
    <col min="7" max="7" width="18.28515625" customWidth="1"/>
  </cols>
  <sheetData>
    <row r="16" spans="1:3" ht="18.75" x14ac:dyDescent="0.3">
      <c r="A16" s="8" t="s">
        <v>5</v>
      </c>
      <c r="B16" s="8"/>
      <c r="C16" s="8"/>
    </row>
    <row r="17" spans="1:6" ht="18.75" x14ac:dyDescent="0.3">
      <c r="A17" s="8"/>
      <c r="B17" s="8"/>
      <c r="C17" s="8"/>
    </row>
    <row r="18" spans="1:6" ht="18.75" x14ac:dyDescent="0.3">
      <c r="A18" s="8" t="s">
        <v>81</v>
      </c>
      <c r="B18" s="8"/>
      <c r="C18" s="8"/>
    </row>
    <row r="19" spans="1:6" ht="18.75" x14ac:dyDescent="0.3">
      <c r="A19" s="8" t="s">
        <v>6</v>
      </c>
      <c r="B19" s="8"/>
      <c r="C19" s="8"/>
    </row>
    <row r="20" spans="1:6" ht="18.75" x14ac:dyDescent="0.3">
      <c r="A20" s="8" t="s">
        <v>7</v>
      </c>
      <c r="B20" s="8"/>
      <c r="C20" s="8"/>
    </row>
    <row r="21" spans="1:6" ht="15.75" x14ac:dyDescent="0.25">
      <c r="A21" s="10"/>
      <c r="B21" s="10"/>
      <c r="C21" s="10"/>
    </row>
    <row r="22" spans="1:6" ht="15.75" x14ac:dyDescent="0.25">
      <c r="A22" s="10"/>
      <c r="B22" s="10"/>
      <c r="C22" s="10"/>
    </row>
    <row r="23" spans="1:6" ht="23.25" x14ac:dyDescent="0.35">
      <c r="A23" s="11" t="s">
        <v>85</v>
      </c>
      <c r="B23" s="11"/>
      <c r="C23" s="11"/>
    </row>
    <row r="25" spans="1:6" ht="15.75" thickBot="1" x14ac:dyDescent="0.3"/>
    <row r="26" spans="1:6" ht="59.25" customHeight="1" thickBot="1" x14ac:dyDescent="0.3">
      <c r="A26" s="23" t="s">
        <v>3</v>
      </c>
      <c r="B26" s="24" t="s">
        <v>0</v>
      </c>
      <c r="C26" s="24" t="s">
        <v>1</v>
      </c>
      <c r="D26" s="24" t="s">
        <v>4</v>
      </c>
      <c r="E26" s="24" t="s">
        <v>86</v>
      </c>
    </row>
    <row r="27" spans="1:6" ht="12.95" customHeight="1" x14ac:dyDescent="0.25">
      <c r="A27" s="7"/>
      <c r="B27" s="7"/>
      <c r="C27" s="7"/>
      <c r="D27" s="7"/>
      <c r="E27" s="7"/>
    </row>
    <row r="28" spans="1:6" ht="18.75" x14ac:dyDescent="0.3">
      <c r="A28" s="19" t="str">
        <f>"MELBOURNE INTL or DOM AIRPORT (Tullamarine) TO MELBOURNE CBD HOTEL"</f>
        <v>MELBOURNE INTL or DOM AIRPORT (Tullamarine) TO MELBOURNE CBD HOTEL</v>
      </c>
      <c r="B28" s="20">
        <v>145</v>
      </c>
      <c r="C28" s="20">
        <v>170</v>
      </c>
      <c r="D28" s="20">
        <v>210</v>
      </c>
      <c r="E28" s="20">
        <v>410</v>
      </c>
      <c r="F28" s="39" t="s">
        <v>63</v>
      </c>
    </row>
    <row r="29" spans="1:6" ht="18.75" x14ac:dyDescent="0.3">
      <c r="A29" s="19" t="str">
        <f>"MELBOURNE INTL or DOM AIRPORT (Tullamarine) TO STATION PIER CRUISE SHIP TERMINAL"</f>
        <v>MELBOURNE INTL or DOM AIRPORT (Tullamarine) TO STATION PIER CRUISE SHIP TERMINAL</v>
      </c>
      <c r="B29" s="20">
        <v>145</v>
      </c>
      <c r="C29" s="20">
        <v>170</v>
      </c>
      <c r="D29" s="20">
        <v>210</v>
      </c>
      <c r="E29" s="20">
        <v>410</v>
      </c>
      <c r="F29" s="39"/>
    </row>
    <row r="30" spans="1:6" ht="18.75" x14ac:dyDescent="0.3">
      <c r="A30" s="19" t="str">
        <f>"MELBOURNE INTL or DOM AIRPORT (Tullamarine) TO/FROM YARRA VALLEY HOTELS"</f>
        <v>MELBOURNE INTL or DOM AIRPORT (Tullamarine) TO/FROM YARRA VALLEY HOTELS</v>
      </c>
      <c r="B30" s="20">
        <v>250</v>
      </c>
      <c r="C30" s="20">
        <v>285</v>
      </c>
      <c r="D30" s="20">
        <v>325</v>
      </c>
      <c r="E30" s="20">
        <v>595</v>
      </c>
      <c r="F30" s="39"/>
    </row>
    <row r="31" spans="1:6" ht="18.75" x14ac:dyDescent="0.3">
      <c r="A31" s="19" t="str">
        <f>"MELBOURNE INTL or DOM AIRPORT (Tullamarine) TO/FROM MORNINGTON PENINSULA"</f>
        <v>MELBOURNE INTL or DOM AIRPORT (Tullamarine) TO/FROM MORNINGTON PENINSULA</v>
      </c>
      <c r="B31" s="20">
        <v>525</v>
      </c>
      <c r="C31" s="20">
        <v>615</v>
      </c>
      <c r="D31" s="20">
        <v>715</v>
      </c>
      <c r="E31" s="20">
        <v>950</v>
      </c>
      <c r="F31" s="38"/>
    </row>
    <row r="32" spans="1:6" ht="18.75" x14ac:dyDescent="0.3">
      <c r="A32" s="19" t="str">
        <f>"AVALON AIRPORT TO MELBOURNE CBD HOTEL"</f>
        <v>AVALON AIRPORT TO MELBOURNE CBD HOTEL</v>
      </c>
      <c r="B32" s="20">
        <v>285</v>
      </c>
      <c r="C32" s="20">
        <v>320</v>
      </c>
      <c r="D32" s="20">
        <v>385</v>
      </c>
      <c r="E32" s="20">
        <v>550</v>
      </c>
    </row>
    <row r="33" spans="1:5" ht="12.95" customHeight="1" x14ac:dyDescent="0.25">
      <c r="A33" s="7"/>
      <c r="B33" s="7"/>
      <c r="C33" s="7"/>
      <c r="D33" s="7"/>
      <c r="E33" s="7"/>
    </row>
    <row r="34" spans="1:5" ht="18.75" x14ac:dyDescent="0.3">
      <c r="A34" s="19" t="str">
        <f>"MELBOURNE CBD HOTEL TO MELBOURNE ITL or DOM AIRPORT (Tullamarine)"</f>
        <v>MELBOURNE CBD HOTEL TO MELBOURNE ITL or DOM AIRPORT (Tullamarine)</v>
      </c>
      <c r="B34" s="20">
        <v>130</v>
      </c>
      <c r="C34" s="20">
        <v>150</v>
      </c>
      <c r="D34" s="20">
        <v>180</v>
      </c>
      <c r="E34" s="20">
        <v>285</v>
      </c>
    </row>
    <row r="35" spans="1:5" ht="18.75" x14ac:dyDescent="0.3">
      <c r="A35" s="19" t="str">
        <f>"MELBOURNE CBD HOTEL TO STATION PIER CRUISE SHIP TERMINAL"</f>
        <v>MELBOURNE CBD HOTEL TO STATION PIER CRUISE SHIP TERMINAL</v>
      </c>
      <c r="B35" s="20">
        <v>105</v>
      </c>
      <c r="C35" s="20">
        <v>115</v>
      </c>
      <c r="D35" s="20">
        <v>140</v>
      </c>
      <c r="E35" s="20">
        <v>220</v>
      </c>
    </row>
    <row r="36" spans="1:5" ht="18.75" x14ac:dyDescent="0.3">
      <c r="A36" s="19" t="str">
        <f>"MELBOURNE CBD HOTEL TO/FROM YARRA VALLEY HOTELS"</f>
        <v>MELBOURNE CBD HOTEL TO/FROM YARRA VALLEY HOTELS</v>
      </c>
      <c r="B36" s="20">
        <v>230</v>
      </c>
      <c r="C36" s="20">
        <v>265</v>
      </c>
      <c r="D36" s="20">
        <v>310</v>
      </c>
      <c r="E36" s="20">
        <v>450</v>
      </c>
    </row>
    <row r="37" spans="1:5" ht="18.75" x14ac:dyDescent="0.3">
      <c r="A37" s="19" t="str">
        <f>"MELBOURNE CBD HOTEL TO/FROM MORNINGTON PENINSULA"</f>
        <v>MELBOURNE CBD HOTEL TO/FROM MORNINGTON PENINSULA</v>
      </c>
      <c r="B37" s="20">
        <v>525</v>
      </c>
      <c r="C37" s="20">
        <v>615</v>
      </c>
      <c r="D37" s="20">
        <v>715</v>
      </c>
      <c r="E37" s="20">
        <v>950</v>
      </c>
    </row>
    <row r="38" spans="1:5" ht="18.75" x14ac:dyDescent="0.3">
      <c r="A38" s="19" t="str">
        <f>"MELBOURNE CBD HOTEL TO AVALON AIRPORT"</f>
        <v>MELBOURNE CBD HOTEL TO AVALON AIRPORT</v>
      </c>
      <c r="B38" s="20">
        <v>260</v>
      </c>
      <c r="C38" s="20">
        <v>295</v>
      </c>
      <c r="D38" s="20">
        <v>350</v>
      </c>
      <c r="E38" s="20">
        <v>495</v>
      </c>
    </row>
    <row r="39" spans="1:5" ht="18.75" x14ac:dyDescent="0.3">
      <c r="A39" s="19" t="str">
        <f>"MELBOURNE INNER CITY TRANSFER"</f>
        <v>MELBOURNE INNER CITY TRANSFER</v>
      </c>
      <c r="B39" s="20">
        <v>105</v>
      </c>
      <c r="C39" s="20">
        <v>115</v>
      </c>
      <c r="D39" s="20">
        <v>140</v>
      </c>
      <c r="E39" s="20">
        <v>220</v>
      </c>
    </row>
    <row r="40" spans="1:5" ht="12.95" customHeight="1" x14ac:dyDescent="0.25">
      <c r="A40" s="7"/>
      <c r="B40" s="7"/>
      <c r="C40" s="7"/>
      <c r="D40" s="7"/>
      <c r="E40" s="7"/>
    </row>
    <row r="41" spans="1:5" ht="18.75" x14ac:dyDescent="0.3">
      <c r="A41" s="19" t="str">
        <f>"STATION PIER CRUISE SHIP TERMINAL TO MELBOURNE ITL or DOM AIRPORT (Tullamarine)"</f>
        <v>STATION PIER CRUISE SHIP TERMINAL TO MELBOURNE ITL or DOM AIRPORT (Tullamarine)</v>
      </c>
      <c r="B41" s="20">
        <v>145</v>
      </c>
      <c r="C41" s="20">
        <v>170</v>
      </c>
      <c r="D41" s="20">
        <v>210</v>
      </c>
      <c r="E41" s="20">
        <v>410</v>
      </c>
    </row>
    <row r="42" spans="1:5" ht="18.75" x14ac:dyDescent="0.3">
      <c r="A42" s="19" t="str">
        <f>"STATION PIER CRUISE SHIP TERMINAL TO MELBOURNE CBD HOTEL"</f>
        <v>STATION PIER CRUISE SHIP TERMINAL TO MELBOURNE CBD HOTEL</v>
      </c>
      <c r="B42" s="20">
        <v>125</v>
      </c>
      <c r="C42" s="20">
        <v>155</v>
      </c>
      <c r="D42" s="20">
        <v>200</v>
      </c>
      <c r="E42" s="20">
        <v>285</v>
      </c>
    </row>
    <row r="43" spans="1:5" ht="18.75" x14ac:dyDescent="0.3">
      <c r="A43" s="19" t="str">
        <f>"STATION PIER CRUISE SHIP TERMINAL TO/FROM YARRA VALLEY HOTELS"</f>
        <v>STATION PIER CRUISE SHIP TERMINAL TO/FROM YARRA VALLEY HOTELS</v>
      </c>
      <c r="B43" s="20">
        <v>230</v>
      </c>
      <c r="C43" s="20">
        <v>265</v>
      </c>
      <c r="D43" s="20">
        <v>310</v>
      </c>
      <c r="E43" s="20">
        <v>450</v>
      </c>
    </row>
    <row r="44" spans="1:5" ht="18.75" x14ac:dyDescent="0.3">
      <c r="A44" s="19" t="str">
        <f>"STATION PIER CRUISE SHIP TERMINAL TO/FROM MORNINGTON PENINSULA"</f>
        <v>STATION PIER CRUISE SHIP TERMINAL TO/FROM MORNINGTON PENINSULA</v>
      </c>
      <c r="B44" s="20">
        <v>525</v>
      </c>
      <c r="C44" s="20">
        <v>615</v>
      </c>
      <c r="D44" s="20">
        <v>715</v>
      </c>
      <c r="E44" s="20">
        <v>950</v>
      </c>
    </row>
    <row r="45" spans="1:5" ht="12.95" customHeight="1" x14ac:dyDescent="0.25">
      <c r="A45" s="7"/>
      <c r="B45" s="7"/>
      <c r="C45" s="7"/>
      <c r="D45" s="7"/>
      <c r="E45" s="7"/>
    </row>
    <row r="46" spans="1:5" ht="18.75" x14ac:dyDescent="0.3">
      <c r="A46" s="36" t="s">
        <v>51</v>
      </c>
      <c r="B46" s="20">
        <v>130</v>
      </c>
      <c r="C46" s="20">
        <v>165</v>
      </c>
      <c r="D46" s="20">
        <v>200</v>
      </c>
      <c r="E46" s="20">
        <v>275</v>
      </c>
    </row>
    <row r="47" spans="1:5" ht="18.75" x14ac:dyDescent="0.3">
      <c r="A47" s="36" t="s">
        <v>52</v>
      </c>
      <c r="B47" s="20">
        <v>120</v>
      </c>
      <c r="C47" s="20">
        <v>145</v>
      </c>
      <c r="D47" s="20">
        <v>190</v>
      </c>
      <c r="E47" s="20">
        <v>250</v>
      </c>
    </row>
    <row r="48" spans="1:5" ht="18.75" x14ac:dyDescent="0.3">
      <c r="A48" s="19" t="str">
        <f>"SOUTHERN CROSS TRAIN STATION TO/FROM YARRA VALLEY HOTELS"</f>
        <v>SOUTHERN CROSS TRAIN STATION TO/FROM YARRA VALLEY HOTELS</v>
      </c>
      <c r="B48" s="20">
        <v>230</v>
      </c>
      <c r="C48" s="20">
        <v>265</v>
      </c>
      <c r="D48" s="20">
        <v>310</v>
      </c>
      <c r="E48" s="20">
        <v>450</v>
      </c>
    </row>
    <row r="49" spans="1:5" ht="18.75" x14ac:dyDescent="0.3">
      <c r="A49" s="19" t="str">
        <f>"SOUTHERN CROSS TRAIN STATION TO/FROM MORNINGTON PENINSULA"</f>
        <v>SOUTHERN CROSS TRAIN STATION TO/FROM MORNINGTON PENINSULA</v>
      </c>
      <c r="B49" s="20">
        <v>525</v>
      </c>
      <c r="C49" s="20">
        <v>615</v>
      </c>
      <c r="D49" s="20">
        <v>715</v>
      </c>
      <c r="E49" s="20">
        <v>950</v>
      </c>
    </row>
    <row r="50" spans="1:5" ht="18.75" x14ac:dyDescent="0.3">
      <c r="A50" s="5"/>
      <c r="B50" s="6"/>
      <c r="C50" s="6"/>
      <c r="D50" s="6"/>
      <c r="E50" s="6"/>
    </row>
    <row r="51" spans="1:5" ht="18.75" x14ac:dyDescent="0.3">
      <c r="A51" s="19" t="s">
        <v>46</v>
      </c>
      <c r="B51" s="20">
        <v>130</v>
      </c>
      <c r="C51" s="20">
        <v>140</v>
      </c>
      <c r="D51" s="20">
        <v>165</v>
      </c>
      <c r="E51" s="20">
        <v>200</v>
      </c>
    </row>
    <row r="52" spans="1:5" x14ac:dyDescent="0.25">
      <c r="A52" s="7"/>
      <c r="B52" s="7"/>
      <c r="C52" s="7"/>
      <c r="D52" s="7"/>
      <c r="E52" s="7"/>
    </row>
  </sheetData>
  <mergeCells count="1">
    <mergeCell ref="F28:F30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8374-9970-4D90-88E5-1C4377373147}">
  <dimension ref="A15:I100"/>
  <sheetViews>
    <sheetView topLeftCell="A7" zoomScaleNormal="100" workbookViewId="0">
      <selection activeCell="B29" sqref="B29:D29"/>
    </sheetView>
  </sheetViews>
  <sheetFormatPr defaultRowHeight="15" x14ac:dyDescent="0.25"/>
  <cols>
    <col min="1" max="1" width="143" customWidth="1"/>
    <col min="2" max="2" width="21.140625" customWidth="1"/>
    <col min="3" max="3" width="20.140625" customWidth="1"/>
    <col min="4" max="4" width="23.140625" customWidth="1"/>
    <col min="5" max="5" width="15.42578125" customWidth="1"/>
    <col min="6" max="6" width="18.7109375" customWidth="1"/>
  </cols>
  <sheetData>
    <row r="15" spans="1:5" ht="18.75" x14ac:dyDescent="0.3">
      <c r="A15" s="8" t="s">
        <v>5</v>
      </c>
      <c r="B15" s="8"/>
      <c r="C15" s="8"/>
      <c r="D15" s="9"/>
      <c r="E15" s="9"/>
    </row>
    <row r="16" spans="1:5" ht="14.25" customHeight="1" x14ac:dyDescent="0.3">
      <c r="A16" s="8"/>
      <c r="B16" s="8"/>
      <c r="C16" s="8"/>
      <c r="D16" s="9"/>
      <c r="E16" s="9"/>
    </row>
    <row r="17" spans="1:9" ht="18.75" x14ac:dyDescent="0.3">
      <c r="A17" s="8" t="s">
        <v>81</v>
      </c>
      <c r="B17" s="8"/>
      <c r="C17" s="8"/>
      <c r="D17" s="9"/>
      <c r="E17" s="9"/>
    </row>
    <row r="18" spans="1:9" ht="18.75" x14ac:dyDescent="0.3">
      <c r="A18" s="8" t="s">
        <v>6</v>
      </c>
      <c r="B18" s="8"/>
      <c r="C18" s="8"/>
      <c r="D18" s="9"/>
      <c r="E18" s="9"/>
    </row>
    <row r="19" spans="1:9" ht="18.75" x14ac:dyDescent="0.3">
      <c r="A19" s="8" t="s">
        <v>7</v>
      </c>
      <c r="B19" s="8"/>
      <c r="C19" s="8"/>
      <c r="D19" s="9"/>
      <c r="E19" s="9"/>
    </row>
    <row r="20" spans="1:9" ht="15.75" x14ac:dyDescent="0.25">
      <c r="A20" s="10"/>
      <c r="B20" s="10"/>
      <c r="C20" s="10"/>
      <c r="D20" s="9"/>
      <c r="E20" s="9"/>
    </row>
    <row r="21" spans="1:9" ht="15.75" x14ac:dyDescent="0.25">
      <c r="A21" s="10"/>
      <c r="B21" s="10"/>
      <c r="C21" s="10"/>
      <c r="D21" s="9"/>
      <c r="E21" s="9"/>
    </row>
    <row r="22" spans="1:9" s="14" customFormat="1" ht="27.75" customHeight="1" x14ac:dyDescent="0.5">
      <c r="A22" s="11" t="s">
        <v>85</v>
      </c>
      <c r="B22" s="11"/>
      <c r="C22" s="11"/>
      <c r="D22" s="11"/>
      <c r="E22" s="12"/>
      <c r="F22" s="13"/>
      <c r="G22" s="13"/>
      <c r="H22" s="13"/>
      <c r="I22" s="13"/>
    </row>
    <row r="24" spans="1:9" ht="15.75" thickBot="1" x14ac:dyDescent="0.3"/>
    <row r="25" spans="1:9" ht="45" customHeight="1" thickBot="1" x14ac:dyDescent="0.3">
      <c r="A25" s="17" t="s">
        <v>3</v>
      </c>
      <c r="B25" s="18" t="s">
        <v>0</v>
      </c>
      <c r="C25" s="18" t="s">
        <v>4</v>
      </c>
      <c r="D25" s="18" t="s">
        <v>91</v>
      </c>
    </row>
    <row r="26" spans="1:9" ht="12.95" customHeight="1" x14ac:dyDescent="0.25">
      <c r="A26" s="15"/>
      <c r="B26" s="16"/>
      <c r="C26" s="16"/>
      <c r="D26" s="16"/>
    </row>
    <row r="27" spans="1:9" ht="18.75" customHeight="1" x14ac:dyDescent="0.3">
      <c r="A27" s="27" t="s">
        <v>55</v>
      </c>
      <c r="B27" s="20">
        <v>145</v>
      </c>
      <c r="C27" s="20">
        <v>210</v>
      </c>
      <c r="D27" s="20">
        <v>300</v>
      </c>
    </row>
    <row r="28" spans="1:9" ht="18.75" customHeight="1" x14ac:dyDescent="0.25">
      <c r="A28" s="25" t="str">
        <f>"BRISBANE INTL or DOM AIRPORT TO BRISBANE INTL CRUISE TERMINAL"</f>
        <v>BRISBANE INTL or DOM AIRPORT TO BRISBANE INTL CRUISE TERMINAL</v>
      </c>
      <c r="B28" s="28">
        <v>135</v>
      </c>
      <c r="C28" s="28">
        <v>200</v>
      </c>
      <c r="D28" s="28">
        <v>280</v>
      </c>
    </row>
    <row r="29" spans="1:9" ht="18.75" customHeight="1" x14ac:dyDescent="0.25">
      <c r="A29" s="25" t="s">
        <v>56</v>
      </c>
      <c r="B29" s="28">
        <v>375</v>
      </c>
      <c r="C29" s="28">
        <v>460</v>
      </c>
      <c r="D29" s="28">
        <v>650</v>
      </c>
    </row>
    <row r="30" spans="1:9" ht="18.75" customHeight="1" x14ac:dyDescent="0.25">
      <c r="A30" s="25" t="str">
        <f>"BRISBANE INTL or DOM AIRPORT TO/FROM AUSTRALIA ZOO"</f>
        <v>BRISBANE INTL or DOM AIRPORT TO/FROM AUSTRALIA ZOO</v>
      </c>
      <c r="B30" s="28">
        <v>300</v>
      </c>
      <c r="C30" s="28">
        <v>395</v>
      </c>
      <c r="D30" s="28">
        <v>525</v>
      </c>
    </row>
    <row r="31" spans="1:9" ht="18.75" customHeight="1" x14ac:dyDescent="0.25">
      <c r="A31" s="25" t="str">
        <f>"BRISBANE INTL or DOM AIRPORT TO/FROM BYRON BAY"</f>
        <v>BRISBANE INTL or DOM AIRPORT TO/FROM BYRON BAY</v>
      </c>
      <c r="B31" s="28">
        <v>580</v>
      </c>
      <c r="C31" s="28">
        <v>720</v>
      </c>
      <c r="D31" s="28">
        <v>910</v>
      </c>
    </row>
    <row r="32" spans="1:9" ht="18.75" customHeight="1" x14ac:dyDescent="0.25">
      <c r="A32" s="25" t="str">
        <f>"BRISBANE INTL or DOM AIRPORT TO/FROM CALOUNDRA &amp; PELICAN WATERS"</f>
        <v>BRISBANE INTL or DOM AIRPORT TO/FROM CALOUNDRA &amp; PELICAN WATERS</v>
      </c>
      <c r="B32" s="28">
        <v>295</v>
      </c>
      <c r="C32" s="28">
        <v>395</v>
      </c>
      <c r="D32" s="28">
        <v>485</v>
      </c>
    </row>
    <row r="33" spans="1:4" ht="18.75" customHeight="1" x14ac:dyDescent="0.25">
      <c r="A33" s="25" t="str">
        <f>"BRISBANE INTL or DOM AIRPORT TO/FROM COOLANGATTA &amp; TWEED HEADS"</f>
        <v>BRISBANE INTL or DOM AIRPORT TO/FROM COOLANGATTA &amp; TWEED HEADS</v>
      </c>
      <c r="B33" s="28">
        <v>375</v>
      </c>
      <c r="C33" s="28">
        <v>460</v>
      </c>
      <c r="D33" s="28">
        <v>650</v>
      </c>
    </row>
    <row r="34" spans="1:4" ht="18.75" customHeight="1" x14ac:dyDescent="0.3">
      <c r="A34" s="25" t="str">
        <f>"BRISBANE INTL or DOM AIRPORT TO/FROM HOLT ST WHARF"</f>
        <v>BRISBANE INTL or DOM AIRPORT TO/FROM HOLT ST WHARF</v>
      </c>
      <c r="B34" s="20">
        <v>145</v>
      </c>
      <c r="C34" s="20">
        <v>210</v>
      </c>
      <c r="D34" s="20">
        <v>300</v>
      </c>
    </row>
    <row r="35" spans="1:4" ht="18.75" customHeight="1" x14ac:dyDescent="0.25">
      <c r="A35" s="25" t="str">
        <f>"BRISBANE INTL or DOM AIRPORT TO/FROM COOLUM"</f>
        <v>BRISBANE INTL or DOM AIRPORT TO/FROM COOLUM</v>
      </c>
      <c r="B35" s="28">
        <v>360</v>
      </c>
      <c r="C35" s="28">
        <v>440</v>
      </c>
      <c r="D35" s="28">
        <v>600</v>
      </c>
    </row>
    <row r="36" spans="1:4" ht="18.75" customHeight="1" x14ac:dyDescent="0.25">
      <c r="A36" s="25" t="str">
        <f>"BRISBANE INTL or DOM AIRPORT TO/FROM NOOSA"</f>
        <v>BRISBANE INTL or DOM AIRPORT TO/FROM NOOSA</v>
      </c>
      <c r="B36" s="28">
        <v>440</v>
      </c>
      <c r="C36" s="28">
        <v>550</v>
      </c>
      <c r="D36" s="28">
        <v>720</v>
      </c>
    </row>
    <row r="37" spans="1:4" ht="18.75" customHeight="1" x14ac:dyDescent="0.25">
      <c r="A37" s="25" t="str">
        <f>"BRISBANE INTL or DOM AIRPORT TO/FROM O'REILLY'S RAINFOREST RETREAT"</f>
        <v>BRISBANE INTL or DOM AIRPORT TO/FROM O'REILLY'S RAINFOREST RETREAT</v>
      </c>
      <c r="B37" s="28">
        <v>550</v>
      </c>
      <c r="C37" s="28">
        <v>650</v>
      </c>
      <c r="D37" s="28">
        <v>820</v>
      </c>
    </row>
    <row r="38" spans="1:4" ht="18.75" customHeight="1" x14ac:dyDescent="0.25">
      <c r="A38" s="25" t="str">
        <f>"BRISBANE INTL or DOM AIRPORT TO/FROM SANCTUARY COVE"</f>
        <v>BRISBANE INTL or DOM AIRPORT TO/FROM SANCTUARY COVE</v>
      </c>
      <c r="B38" s="28">
        <v>270</v>
      </c>
      <c r="C38" s="28">
        <v>365</v>
      </c>
      <c r="D38" s="28">
        <v>525</v>
      </c>
    </row>
    <row r="39" spans="1:4" ht="18.75" customHeight="1" x14ac:dyDescent="0.25">
      <c r="A39" s="25" t="str">
        <f>"BRISBANE INTL or DOM AIRPORT TO/FROM TWIN WATERS"</f>
        <v>BRISBANE INTL or DOM AIRPORT TO/FROM TWIN WATERS</v>
      </c>
      <c r="B39" s="28">
        <v>360</v>
      </c>
      <c r="C39" s="28">
        <v>440</v>
      </c>
      <c r="D39" s="28">
        <v>570</v>
      </c>
    </row>
    <row r="40" spans="1:4" ht="18.75" customHeight="1" x14ac:dyDescent="0.25">
      <c r="A40" s="25" t="str">
        <f>"BRISBANE INTL or DOM AIRPORT TO/FROM SPICERS PEAK LODGE"</f>
        <v>BRISBANE INTL or DOM AIRPORT TO/FROM SPICERS PEAK LODGE</v>
      </c>
      <c r="B40" s="28">
        <v>600</v>
      </c>
      <c r="C40" s="28">
        <v>725</v>
      </c>
      <c r="D40" s="28">
        <v>950</v>
      </c>
    </row>
    <row r="41" spans="1:4" ht="18.75" customHeight="1" x14ac:dyDescent="0.25">
      <c r="A41" s="25" t="str">
        <f>"BRISBANE INTL or DOM AIRPORT TO/FROM SPICERS HIDDEN VALE"</f>
        <v>BRISBANE INTL or DOM AIRPORT TO/FROM SPICERS HIDDEN VALE</v>
      </c>
      <c r="B41" s="28">
        <v>360</v>
      </c>
      <c r="C41" s="28">
        <v>495</v>
      </c>
      <c r="D41" s="28">
        <v>625</v>
      </c>
    </row>
    <row r="42" spans="1:4" ht="19.5" customHeight="1" x14ac:dyDescent="0.25">
      <c r="A42" s="25" t="str">
        <f>"BRISBANE INTL or DOM AIRPORT TO/FROM HARVEY BAY"</f>
        <v>BRISBANE INTL or DOM AIRPORT TO/FROM HARVEY BAY</v>
      </c>
      <c r="B42" s="28">
        <v>950</v>
      </c>
      <c r="C42" s="28">
        <v>1300</v>
      </c>
      <c r="D42" s="28">
        <v>1625</v>
      </c>
    </row>
    <row r="43" spans="1:4" s="1" customFormat="1" ht="18.75" customHeight="1" x14ac:dyDescent="0.3">
      <c r="A43" s="15"/>
      <c r="B43" s="16"/>
      <c r="C43" s="16"/>
      <c r="D43" s="16"/>
    </row>
    <row r="44" spans="1:4" s="1" customFormat="1" ht="18.75" customHeight="1" x14ac:dyDescent="0.3">
      <c r="A44" s="25" t="s">
        <v>10</v>
      </c>
      <c r="B44" s="20">
        <v>130</v>
      </c>
      <c r="C44" s="20">
        <v>175</v>
      </c>
      <c r="D44" s="20">
        <v>275</v>
      </c>
    </row>
    <row r="45" spans="1:4" s="1" customFormat="1" ht="18.75" customHeight="1" x14ac:dyDescent="0.3">
      <c r="A45" s="25" t="s">
        <v>57</v>
      </c>
      <c r="B45" s="28">
        <v>135</v>
      </c>
      <c r="C45" s="28">
        <v>195</v>
      </c>
      <c r="D45" s="28">
        <v>295</v>
      </c>
    </row>
    <row r="46" spans="1:4" s="1" customFormat="1" ht="18.75" customHeight="1" x14ac:dyDescent="0.3">
      <c r="A46" s="25" t="s">
        <v>12</v>
      </c>
      <c r="B46" s="28">
        <v>300</v>
      </c>
      <c r="C46" s="28">
        <v>400</v>
      </c>
      <c r="D46" s="28">
        <v>525</v>
      </c>
    </row>
    <row r="47" spans="1:4" s="1" customFormat="1" ht="18.75" customHeight="1" x14ac:dyDescent="0.3">
      <c r="A47" s="25" t="s">
        <v>13</v>
      </c>
      <c r="B47" s="28">
        <v>580</v>
      </c>
      <c r="C47" s="28">
        <v>720</v>
      </c>
      <c r="D47" s="28">
        <v>910</v>
      </c>
    </row>
    <row r="48" spans="1:4" s="1" customFormat="1" ht="18.75" customHeight="1" x14ac:dyDescent="0.3">
      <c r="A48" s="25" t="s">
        <v>14</v>
      </c>
      <c r="B48" s="28">
        <v>295</v>
      </c>
      <c r="C48" s="28">
        <v>395</v>
      </c>
      <c r="D48" s="28">
        <v>485</v>
      </c>
    </row>
    <row r="49" spans="1:4" s="1" customFormat="1" ht="18.75" customHeight="1" x14ac:dyDescent="0.3">
      <c r="A49" s="25" t="s">
        <v>15</v>
      </c>
      <c r="B49" s="28">
        <v>375</v>
      </c>
      <c r="C49" s="28">
        <v>460</v>
      </c>
      <c r="D49" s="28">
        <v>650</v>
      </c>
    </row>
    <row r="50" spans="1:4" s="1" customFormat="1" ht="18.75" customHeight="1" x14ac:dyDescent="0.3">
      <c r="A50" s="25" t="s">
        <v>16</v>
      </c>
      <c r="B50" s="28">
        <v>360</v>
      </c>
      <c r="C50" s="28">
        <v>440</v>
      </c>
      <c r="D50" s="28">
        <v>600</v>
      </c>
    </row>
    <row r="51" spans="1:4" s="1" customFormat="1" ht="18.75" customHeight="1" x14ac:dyDescent="0.3">
      <c r="A51" s="25" t="s">
        <v>27</v>
      </c>
      <c r="B51" s="28">
        <v>375</v>
      </c>
      <c r="C51" s="28">
        <v>460</v>
      </c>
      <c r="D51" s="28">
        <v>650</v>
      </c>
    </row>
    <row r="52" spans="1:4" s="1" customFormat="1" ht="18.75" customHeight="1" x14ac:dyDescent="0.3">
      <c r="A52" s="25" t="s">
        <v>17</v>
      </c>
      <c r="B52" s="28">
        <v>240</v>
      </c>
      <c r="C52" s="28">
        <v>310</v>
      </c>
      <c r="D52" s="28">
        <v>420</v>
      </c>
    </row>
    <row r="53" spans="1:4" s="1" customFormat="1" ht="18.75" customHeight="1" x14ac:dyDescent="0.3">
      <c r="A53" s="25" t="str">
        <f>"BRISBANE CBD HOTEL TO/FROM HOLT ST WHARF"</f>
        <v>BRISBANE CBD HOTEL TO/FROM HOLT ST WHARF</v>
      </c>
      <c r="B53" s="28">
        <v>110</v>
      </c>
      <c r="C53" s="28">
        <v>145</v>
      </c>
      <c r="D53" s="28">
        <v>220</v>
      </c>
    </row>
    <row r="54" spans="1:4" s="1" customFormat="1" ht="18.75" customHeight="1" x14ac:dyDescent="0.3">
      <c r="A54" s="25" t="s">
        <v>18</v>
      </c>
      <c r="B54" s="28">
        <v>440</v>
      </c>
      <c r="C54" s="28">
        <v>550</v>
      </c>
      <c r="D54" s="28">
        <v>720</v>
      </c>
    </row>
    <row r="55" spans="1:4" s="1" customFormat="1" ht="18.75" customHeight="1" x14ac:dyDescent="0.3">
      <c r="A55" s="25" t="s">
        <v>19</v>
      </c>
      <c r="B55" s="28">
        <v>550</v>
      </c>
      <c r="C55" s="28">
        <v>650</v>
      </c>
      <c r="D55" s="28">
        <v>820</v>
      </c>
    </row>
    <row r="56" spans="1:4" s="1" customFormat="1" ht="18.75" customHeight="1" x14ac:dyDescent="0.3">
      <c r="A56" s="25" t="s">
        <v>20</v>
      </c>
      <c r="B56" s="28">
        <v>270</v>
      </c>
      <c r="C56" s="28">
        <v>365</v>
      </c>
      <c r="D56" s="28">
        <v>525</v>
      </c>
    </row>
    <row r="57" spans="1:4" s="1" customFormat="1" ht="18.75" customHeight="1" x14ac:dyDescent="0.3">
      <c r="A57" s="25" t="str">
        <f>"BRISBANE CBD HOTEL TO/FROM TWIN WATERS"</f>
        <v>BRISBANE CBD HOTEL TO/FROM TWIN WATERS</v>
      </c>
      <c r="B57" s="28">
        <v>360</v>
      </c>
      <c r="C57" s="28">
        <v>440</v>
      </c>
      <c r="D57" s="28">
        <v>570</v>
      </c>
    </row>
    <row r="58" spans="1:4" s="1" customFormat="1" ht="18.75" customHeight="1" x14ac:dyDescent="0.3">
      <c r="A58" s="25" t="str">
        <f>"BRISBANE CBD HOTEL TO/FROM SPICERS PEAK LODGE"</f>
        <v>BRISBANE CBD HOTEL TO/FROM SPICERS PEAK LODGE</v>
      </c>
      <c r="B58" s="28">
        <v>600</v>
      </c>
      <c r="C58" s="28">
        <v>725</v>
      </c>
      <c r="D58" s="28">
        <v>950</v>
      </c>
    </row>
    <row r="59" spans="1:4" s="1" customFormat="1" ht="18.75" customHeight="1" x14ac:dyDescent="0.3">
      <c r="A59" s="25" t="str">
        <f>"BRISBANE CBD HOTEL TO/FROM SPICERS HIDDEN VALE"</f>
        <v>BRISBANE CBD HOTEL TO/FROM SPICERS HIDDEN VALE</v>
      </c>
      <c r="B59" s="28">
        <v>360</v>
      </c>
      <c r="C59" s="28">
        <v>495</v>
      </c>
      <c r="D59" s="28">
        <v>625</v>
      </c>
    </row>
    <row r="60" spans="1:4" s="1" customFormat="1" ht="18.75" customHeight="1" x14ac:dyDescent="0.3">
      <c r="A60" s="25" t="str">
        <f>"BRISBANE CBD HOTEL TO/FROM HARVEY BAY"</f>
        <v>BRISBANE CBD HOTEL TO/FROM HARVEY BAY</v>
      </c>
      <c r="B60" s="28">
        <v>950</v>
      </c>
      <c r="C60" s="28">
        <v>1300</v>
      </c>
      <c r="D60" s="28">
        <v>1625</v>
      </c>
    </row>
    <row r="61" spans="1:4" s="1" customFormat="1" ht="18.75" customHeight="1" x14ac:dyDescent="0.3">
      <c r="A61" s="25" t="s">
        <v>11</v>
      </c>
      <c r="B61" s="28">
        <v>110</v>
      </c>
      <c r="C61" s="28">
        <v>145</v>
      </c>
      <c r="D61" s="28">
        <v>220</v>
      </c>
    </row>
    <row r="62" spans="1:4" s="1" customFormat="1" ht="18.75" customHeight="1" x14ac:dyDescent="0.3">
      <c r="A62" s="26"/>
      <c r="B62" s="26"/>
      <c r="C62" s="26"/>
      <c r="D62" s="26"/>
    </row>
    <row r="63" spans="1:4" s="1" customFormat="1" ht="18.75" customHeight="1" x14ac:dyDescent="0.3">
      <c r="A63" s="25" t="str">
        <f>"BRISBANE INTL CRUISE TERMINAL TO BRISBANE INTL or DOM AIRPORT"</f>
        <v>BRISBANE INTL CRUISE TERMINAL TO BRISBANE INTL or DOM AIRPORT</v>
      </c>
      <c r="B63" s="28">
        <v>135</v>
      </c>
      <c r="C63" s="28">
        <v>200</v>
      </c>
      <c r="D63" s="28">
        <v>280</v>
      </c>
    </row>
    <row r="64" spans="1:4" s="1" customFormat="1" ht="18.75" customHeight="1" x14ac:dyDescent="0.3">
      <c r="A64" s="25" t="s">
        <v>58</v>
      </c>
      <c r="B64" s="28">
        <v>135</v>
      </c>
      <c r="C64" s="28">
        <v>195</v>
      </c>
      <c r="D64" s="28">
        <v>295</v>
      </c>
    </row>
    <row r="65" spans="1:4" s="1" customFormat="1" ht="18.75" customHeight="1" x14ac:dyDescent="0.3">
      <c r="A65" s="25" t="s">
        <v>59</v>
      </c>
      <c r="B65" s="28">
        <v>375</v>
      </c>
      <c r="C65" s="28">
        <v>460</v>
      </c>
      <c r="D65" s="28">
        <v>650</v>
      </c>
    </row>
    <row r="66" spans="1:4" s="1" customFormat="1" ht="18.75" customHeight="1" x14ac:dyDescent="0.3">
      <c r="A66" s="25" t="str">
        <f>"BRISBANE INTL CRUISE TERMINAL TO/FROM AUSTRALIA ZOO"</f>
        <v>BRISBANE INTL CRUISE TERMINAL TO/FROM AUSTRALIA ZOO</v>
      </c>
      <c r="B66" s="28">
        <v>300</v>
      </c>
      <c r="C66" s="28">
        <v>400</v>
      </c>
      <c r="D66" s="28">
        <v>525</v>
      </c>
    </row>
    <row r="67" spans="1:4" s="1" customFormat="1" ht="18.75" customHeight="1" x14ac:dyDescent="0.3">
      <c r="A67" s="25" t="str">
        <f>"BRISBANE INTL CRUISE TERMINAL TO/FROM BYRON BAY"</f>
        <v>BRISBANE INTL CRUISE TERMINAL TO/FROM BYRON BAY</v>
      </c>
      <c r="B67" s="28">
        <v>580</v>
      </c>
      <c r="C67" s="28">
        <v>720</v>
      </c>
      <c r="D67" s="28">
        <v>910</v>
      </c>
    </row>
    <row r="68" spans="1:4" s="1" customFormat="1" ht="18.75" customHeight="1" x14ac:dyDescent="0.3">
      <c r="A68" s="25" t="str">
        <f>"BRISBANE INTL CRUISE TERMINAL TO/FROM CALOUNDRA &amp; PELICAN WATERS"</f>
        <v>BRISBANE INTL CRUISE TERMINAL TO/FROM CALOUNDRA &amp; PELICAN WATERS</v>
      </c>
      <c r="B68" s="28">
        <v>295</v>
      </c>
      <c r="C68" s="28">
        <v>395</v>
      </c>
      <c r="D68" s="28">
        <v>485</v>
      </c>
    </row>
    <row r="69" spans="1:4" s="1" customFormat="1" ht="18.75" customHeight="1" x14ac:dyDescent="0.3">
      <c r="A69" s="25" t="str">
        <f>"BRISBANE INTL CRUISE TERMINAL TO/FROM COOLANGATTA &amp; TWEED HEADS"</f>
        <v>BRISBANE INTL CRUISE TERMINAL TO/FROM COOLANGATTA &amp; TWEED HEADS</v>
      </c>
      <c r="B69" s="28">
        <v>375</v>
      </c>
      <c r="C69" s="28">
        <v>460</v>
      </c>
      <c r="D69" s="28">
        <v>650</v>
      </c>
    </row>
    <row r="70" spans="1:4" s="1" customFormat="1" ht="18.75" customHeight="1" x14ac:dyDescent="0.3">
      <c r="A70" s="25" t="str">
        <f>"BRISBANE INTL CRUISE TERMINAL TO/FROM COOLUM"</f>
        <v>BRISBANE INTL CRUISE TERMINAL TO/FROM COOLUM</v>
      </c>
      <c r="B70" s="28">
        <v>330</v>
      </c>
      <c r="C70" s="28">
        <v>400</v>
      </c>
      <c r="D70" s="28">
        <v>550</v>
      </c>
    </row>
    <row r="71" spans="1:4" s="1" customFormat="1" ht="18" customHeight="1" x14ac:dyDescent="0.3">
      <c r="A71" s="25" t="str">
        <f>"BRISBANE INTL CRUISE TERMINAL TO/FROM NOOSA"</f>
        <v>BRISBANE INTL CRUISE TERMINAL TO/FROM NOOSA</v>
      </c>
      <c r="B71" s="28">
        <v>440</v>
      </c>
      <c r="C71" s="28">
        <v>550</v>
      </c>
      <c r="D71" s="28">
        <v>720</v>
      </c>
    </row>
    <row r="72" spans="1:4" ht="18.75" x14ac:dyDescent="0.25">
      <c r="A72" s="25" t="str">
        <f>"BRISBANE INTL CRUISE TERMINAL TO/FROM O'REILLY'S RAINFOREST RETREAT"</f>
        <v>BRISBANE INTL CRUISE TERMINAL TO/FROM O'REILLY'S RAINFOREST RETREAT</v>
      </c>
      <c r="B72" s="28">
        <v>550</v>
      </c>
      <c r="C72" s="28">
        <v>650</v>
      </c>
      <c r="D72" s="28">
        <v>820</v>
      </c>
    </row>
    <row r="73" spans="1:4" ht="18.75" x14ac:dyDescent="0.25">
      <c r="A73" s="25" t="str">
        <f>"BRISBANE INTL CRUISE TERMINAL TO/FROM SANCTUARY COVE"</f>
        <v>BRISBANE INTL CRUISE TERMINAL TO/FROM SANCTUARY COVE</v>
      </c>
      <c r="B73" s="28">
        <v>270</v>
      </c>
      <c r="C73" s="28">
        <v>365</v>
      </c>
      <c r="D73" s="28">
        <v>525</v>
      </c>
    </row>
    <row r="74" spans="1:4" ht="18.75" x14ac:dyDescent="0.25">
      <c r="A74" s="25" t="str">
        <f>"BRISBANE INTL CRUISE TERMINAL TO/FROM TWIN WATERS"</f>
        <v>BRISBANE INTL CRUISE TERMINAL TO/FROM TWIN WATERS</v>
      </c>
      <c r="B74" s="28">
        <v>360</v>
      </c>
      <c r="C74" s="28">
        <v>440</v>
      </c>
      <c r="D74" s="28">
        <v>570</v>
      </c>
    </row>
    <row r="75" spans="1:4" ht="18.75" x14ac:dyDescent="0.25">
      <c r="A75" s="25" t="str">
        <f>"BRISBANE INTL CRUISE TO/FROM SPICERS PEAK LODGE"</f>
        <v>BRISBANE INTL CRUISE TO/FROM SPICERS PEAK LODGE</v>
      </c>
      <c r="B75" s="28">
        <v>600</v>
      </c>
      <c r="C75" s="28">
        <v>725</v>
      </c>
      <c r="D75" s="28">
        <v>950</v>
      </c>
    </row>
    <row r="76" spans="1:4" ht="18.75" x14ac:dyDescent="0.25">
      <c r="A76" s="25" t="str">
        <f>"BRISBANE INTL CRUISE TO/FROM SPICERS HIDDEN VALE"</f>
        <v>BRISBANE INTL CRUISE TO/FROM SPICERS HIDDEN VALE</v>
      </c>
      <c r="B76" s="28">
        <v>360</v>
      </c>
      <c r="C76" s="28">
        <v>495</v>
      </c>
      <c r="D76" s="28">
        <v>625</v>
      </c>
    </row>
    <row r="77" spans="1:4" ht="18.75" x14ac:dyDescent="0.25">
      <c r="A77" s="25" t="str">
        <f>"BRISBANE INTL CRUISE TO/FROM HARVEY BAY"</f>
        <v>BRISBANE INTL CRUISE TO/FROM HARVEY BAY</v>
      </c>
      <c r="B77" s="28">
        <v>950</v>
      </c>
      <c r="C77" s="28">
        <v>1300</v>
      </c>
      <c r="D77" s="28">
        <v>1625</v>
      </c>
    </row>
    <row r="78" spans="1:4" ht="18.75" x14ac:dyDescent="0.25">
      <c r="A78" s="26"/>
      <c r="B78" s="26"/>
      <c r="C78" s="26"/>
      <c r="D78" s="26"/>
    </row>
    <row r="79" spans="1:4" ht="18.75" x14ac:dyDescent="0.3">
      <c r="A79" s="19" t="s">
        <v>46</v>
      </c>
      <c r="B79" s="20">
        <v>120</v>
      </c>
      <c r="C79" s="20">
        <v>160</v>
      </c>
      <c r="D79" s="20">
        <v>200</v>
      </c>
    </row>
    <row r="80" spans="1:4" x14ac:dyDescent="0.25">
      <c r="A80" s="7"/>
      <c r="B80" s="7"/>
      <c r="C80" s="7"/>
      <c r="D80" s="7"/>
    </row>
    <row r="92" s="1" customFormat="1" ht="18.75" x14ac:dyDescent="0.3"/>
    <row r="93" s="1" customFormat="1" ht="18.75" x14ac:dyDescent="0.3"/>
    <row r="94" s="1" customFormat="1" ht="18.75" x14ac:dyDescent="0.3"/>
    <row r="95" s="1" customFormat="1" ht="18.75" x14ac:dyDescent="0.3"/>
    <row r="96" s="1" customFormat="1" ht="18.75" x14ac:dyDescent="0.3"/>
    <row r="97" s="1" customFormat="1" ht="18.75" x14ac:dyDescent="0.3"/>
    <row r="98" s="1" customFormat="1" ht="18.75" x14ac:dyDescent="0.3"/>
    <row r="99" s="1" customFormat="1" ht="18.75" x14ac:dyDescent="0.3"/>
    <row r="100" s="1" customFormat="1" ht="18.75" x14ac:dyDescent="0.3"/>
  </sheetData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C40B-AE6F-4FF2-8E2D-A4905C19D0D8}">
  <dimension ref="A15:I46"/>
  <sheetViews>
    <sheetView topLeftCell="A21" workbookViewId="0">
      <selection activeCell="B45" sqref="B45"/>
    </sheetView>
  </sheetViews>
  <sheetFormatPr defaultRowHeight="15" x14ac:dyDescent="0.25"/>
  <cols>
    <col min="1" max="1" width="141.42578125" customWidth="1"/>
    <col min="2" max="2" width="18" customWidth="1"/>
    <col min="3" max="3" width="18.28515625" customWidth="1"/>
    <col min="4" max="4" width="21.140625" customWidth="1"/>
  </cols>
  <sheetData>
    <row r="15" spans="1:5" ht="18.75" x14ac:dyDescent="0.3">
      <c r="A15" s="8" t="s">
        <v>5</v>
      </c>
      <c r="B15" s="8"/>
      <c r="C15" s="8"/>
      <c r="D15" s="9"/>
      <c r="E15" s="9"/>
    </row>
    <row r="16" spans="1:5" ht="14.25" customHeight="1" x14ac:dyDescent="0.3">
      <c r="A16" s="8"/>
      <c r="B16" s="8"/>
      <c r="C16" s="8"/>
      <c r="D16" s="9"/>
      <c r="E16" s="9"/>
    </row>
    <row r="17" spans="1:9" ht="18.75" x14ac:dyDescent="0.3">
      <c r="A17" s="8" t="s">
        <v>81</v>
      </c>
      <c r="B17" s="8"/>
      <c r="C17" s="8"/>
      <c r="D17" s="9"/>
      <c r="E17" s="9"/>
    </row>
    <row r="18" spans="1:9" ht="18.75" x14ac:dyDescent="0.3">
      <c r="A18" s="8" t="s">
        <v>6</v>
      </c>
      <c r="B18" s="8"/>
      <c r="C18" s="8"/>
      <c r="D18" s="9"/>
      <c r="E18" s="9"/>
    </row>
    <row r="19" spans="1:9" ht="18.75" x14ac:dyDescent="0.3">
      <c r="A19" s="8" t="s">
        <v>7</v>
      </c>
      <c r="B19" s="8"/>
      <c r="C19" s="8"/>
      <c r="D19" s="9"/>
      <c r="E19" s="9"/>
    </row>
    <row r="20" spans="1:9" ht="15.75" x14ac:dyDescent="0.25">
      <c r="A20" s="10"/>
      <c r="B20" s="10"/>
      <c r="C20" s="10"/>
      <c r="D20" s="9"/>
      <c r="E20" s="9"/>
    </row>
    <row r="21" spans="1:9" ht="15.75" x14ac:dyDescent="0.25">
      <c r="A21" s="10"/>
      <c r="B21" s="10"/>
      <c r="C21" s="10"/>
      <c r="D21" s="9"/>
      <c r="E21" s="9"/>
    </row>
    <row r="22" spans="1:9" s="14" customFormat="1" ht="27.75" customHeight="1" x14ac:dyDescent="0.5">
      <c r="A22" s="11" t="s">
        <v>85</v>
      </c>
      <c r="B22" s="11"/>
      <c r="C22" s="11"/>
      <c r="D22" s="11"/>
      <c r="E22" s="12"/>
      <c r="F22" s="13"/>
      <c r="G22" s="13"/>
      <c r="H22" s="13"/>
      <c r="I22" s="13"/>
    </row>
    <row r="23" spans="1:9" ht="15.75" thickBot="1" x14ac:dyDescent="0.3"/>
    <row r="24" spans="1:9" ht="45" customHeight="1" thickBot="1" x14ac:dyDescent="0.3">
      <c r="A24" s="17" t="s">
        <v>3</v>
      </c>
      <c r="B24" s="18" t="s">
        <v>0</v>
      </c>
      <c r="C24" s="18" t="s">
        <v>4</v>
      </c>
      <c r="D24" s="18" t="s">
        <v>2</v>
      </c>
    </row>
    <row r="25" spans="1:9" s="32" customFormat="1" ht="13.5" customHeight="1" x14ac:dyDescent="0.25">
      <c r="A25" s="30"/>
      <c r="B25" s="31"/>
      <c r="C25" s="31"/>
      <c r="D25" s="31"/>
    </row>
    <row r="26" spans="1:9" s="1" customFormat="1" ht="18.75" customHeight="1" x14ac:dyDescent="0.3">
      <c r="A26" s="25" t="s">
        <v>8</v>
      </c>
      <c r="B26" s="28">
        <v>135</v>
      </c>
      <c r="C26" s="28">
        <v>200</v>
      </c>
      <c r="D26" s="28">
        <v>300</v>
      </c>
    </row>
    <row r="27" spans="1:9" s="1" customFormat="1" ht="18.75" customHeight="1" x14ac:dyDescent="0.3">
      <c r="A27" s="25" t="str">
        <f>"GOLD COAST ITL or DOM AIRPORT TO COOLANGATTA/TWEED HEADS"</f>
        <v>GOLD COAST ITL or DOM AIRPORT TO COOLANGATTA/TWEED HEADS</v>
      </c>
      <c r="B27" s="28">
        <v>105</v>
      </c>
      <c r="C27" s="28">
        <v>165</v>
      </c>
      <c r="D27" s="28">
        <v>240</v>
      </c>
    </row>
    <row r="28" spans="1:9" s="1" customFormat="1" ht="18.75" customHeight="1" x14ac:dyDescent="0.3">
      <c r="A28" s="25" t="s">
        <v>26</v>
      </c>
      <c r="B28" s="28">
        <v>375</v>
      </c>
      <c r="C28" s="28">
        <v>460</v>
      </c>
      <c r="D28" s="28">
        <v>650</v>
      </c>
    </row>
    <row r="29" spans="1:9" s="1" customFormat="1" ht="18.75" customHeight="1" x14ac:dyDescent="0.3">
      <c r="A29" s="25" t="str">
        <f>"GOLD COAST ITL or DOM AIRPORT TO BRISBANE INTL CRUISE TERMINAL"</f>
        <v>GOLD COAST ITL or DOM AIRPORT TO BRISBANE INTL CRUISE TERMINAL</v>
      </c>
      <c r="B29" s="28">
        <v>375</v>
      </c>
      <c r="C29" s="28">
        <v>460</v>
      </c>
      <c r="D29" s="28">
        <v>650</v>
      </c>
    </row>
    <row r="30" spans="1:9" s="1" customFormat="1" ht="18.75" customHeight="1" x14ac:dyDescent="0.3">
      <c r="A30" s="25" t="str">
        <f>"GOLD COAST ITL or DOM AIRPORT TO/FROM AUSTRALIA ZOO"</f>
        <v>GOLD COAST ITL or DOM AIRPORT TO/FROM AUSTRALIA ZOO</v>
      </c>
      <c r="B30" s="28">
        <v>520</v>
      </c>
      <c r="C30" s="28">
        <v>710</v>
      </c>
      <c r="D30" s="28">
        <v>880</v>
      </c>
    </row>
    <row r="31" spans="1:9" s="1" customFormat="1" ht="18.75" customHeight="1" x14ac:dyDescent="0.3">
      <c r="A31" s="25" t="str">
        <f>"GOLD COAST ITL or DOM AIRPORT TO/FROM BYRON BAY"</f>
        <v>GOLD COAST ITL or DOM AIRPORT TO/FROM BYRON BAY</v>
      </c>
      <c r="B31" s="28">
        <v>300</v>
      </c>
      <c r="C31" s="28">
        <v>380</v>
      </c>
      <c r="D31" s="28">
        <v>550</v>
      </c>
    </row>
    <row r="32" spans="1:9" s="1" customFormat="1" ht="18.75" customHeight="1" x14ac:dyDescent="0.3">
      <c r="A32" s="25" t="str">
        <f>"GOLD COAST ITL or DOM AIRPORT TO/FROM O'REILLY'S RAINFOREST RETREAT"</f>
        <v>GOLD COAST ITL or DOM AIRPORT TO/FROM O'REILLY'S RAINFOREST RETREAT</v>
      </c>
      <c r="B32" s="28">
        <v>380</v>
      </c>
      <c r="C32" s="28">
        <v>480</v>
      </c>
      <c r="D32" s="28">
        <v>660</v>
      </c>
    </row>
    <row r="33" spans="1:4" s="1" customFormat="1" ht="12.95" customHeight="1" x14ac:dyDescent="0.3">
      <c r="A33" s="26"/>
      <c r="B33" s="26"/>
      <c r="C33" s="26"/>
      <c r="D33" s="26"/>
    </row>
    <row r="34" spans="1:4" s="1" customFormat="1" ht="18.75" customHeight="1" x14ac:dyDescent="0.3">
      <c r="A34" s="25" t="s">
        <v>9</v>
      </c>
      <c r="B34" s="28">
        <v>120</v>
      </c>
      <c r="C34" s="28">
        <v>180</v>
      </c>
      <c r="D34" s="28">
        <v>275</v>
      </c>
    </row>
    <row r="35" spans="1:4" s="1" customFormat="1" ht="18.75" customHeight="1" x14ac:dyDescent="0.3">
      <c r="A35" s="25" t="s">
        <v>53</v>
      </c>
      <c r="B35" s="28">
        <v>375</v>
      </c>
      <c r="C35" s="28">
        <v>460</v>
      </c>
      <c r="D35" s="28">
        <v>650</v>
      </c>
    </row>
    <row r="36" spans="1:4" s="1" customFormat="1" ht="18.75" customHeight="1" x14ac:dyDescent="0.3">
      <c r="A36" s="25" t="s">
        <v>28</v>
      </c>
      <c r="B36" s="28">
        <v>375</v>
      </c>
      <c r="C36" s="28">
        <v>460</v>
      </c>
      <c r="D36" s="28">
        <v>650</v>
      </c>
    </row>
    <row r="37" spans="1:4" s="1" customFormat="1" ht="18.75" customHeight="1" x14ac:dyDescent="0.3">
      <c r="A37" s="25" t="s">
        <v>54</v>
      </c>
      <c r="B37" s="28">
        <v>375</v>
      </c>
      <c r="C37" s="28">
        <v>460</v>
      </c>
      <c r="D37" s="28">
        <v>650</v>
      </c>
    </row>
    <row r="38" spans="1:4" s="1" customFormat="1" ht="18.75" customHeight="1" x14ac:dyDescent="0.3">
      <c r="A38" s="25" t="s">
        <v>23</v>
      </c>
      <c r="B38" s="28">
        <v>520</v>
      </c>
      <c r="C38" s="28">
        <v>710</v>
      </c>
      <c r="D38" s="28">
        <v>880</v>
      </c>
    </row>
    <row r="39" spans="1:4" s="1" customFormat="1" ht="18.75" customHeight="1" x14ac:dyDescent="0.3">
      <c r="A39" s="25" t="s">
        <v>21</v>
      </c>
      <c r="B39" s="28">
        <v>350</v>
      </c>
      <c r="C39" s="28">
        <v>440</v>
      </c>
      <c r="D39" s="28">
        <v>600</v>
      </c>
    </row>
    <row r="40" spans="1:4" s="1" customFormat="1" ht="18.75" customHeight="1" x14ac:dyDescent="0.3">
      <c r="A40" s="25" t="s">
        <v>22</v>
      </c>
      <c r="B40" s="28">
        <v>380</v>
      </c>
      <c r="C40" s="28">
        <v>480</v>
      </c>
      <c r="D40" s="28">
        <v>660</v>
      </c>
    </row>
    <row r="41" spans="1:4" s="1" customFormat="1" ht="18.75" customHeight="1" x14ac:dyDescent="0.3">
      <c r="A41" s="25" t="s">
        <v>24</v>
      </c>
      <c r="B41" s="28">
        <v>130</v>
      </c>
      <c r="C41" s="28">
        <v>180</v>
      </c>
      <c r="D41" s="28">
        <v>250</v>
      </c>
    </row>
    <row r="42" spans="1:4" s="1" customFormat="1" ht="18.75" customHeight="1" x14ac:dyDescent="0.3">
      <c r="A42" s="25" t="s">
        <v>25</v>
      </c>
      <c r="B42" s="28">
        <v>100</v>
      </c>
      <c r="C42" s="28">
        <v>135</v>
      </c>
      <c r="D42" s="28">
        <v>200</v>
      </c>
    </row>
    <row r="43" spans="1:4" s="1" customFormat="1" ht="18.75" customHeight="1" x14ac:dyDescent="0.3">
      <c r="A43" s="25" t="str">
        <f>"COOLANGATTA/TWEED HEADS TO GOLD COAST ITL or DOM AIRPORT"</f>
        <v>COOLANGATTA/TWEED HEADS TO GOLD COAST ITL or DOM AIRPORT</v>
      </c>
      <c r="B43" s="28">
        <v>100</v>
      </c>
      <c r="C43" s="28">
        <v>135</v>
      </c>
      <c r="D43" s="28">
        <v>200</v>
      </c>
    </row>
    <row r="44" spans="1:4" s="1" customFormat="1" ht="12.95" customHeight="1" x14ac:dyDescent="0.3">
      <c r="A44" s="5"/>
      <c r="B44" s="5"/>
      <c r="C44" s="5"/>
      <c r="D44" s="5"/>
    </row>
    <row r="45" spans="1:4" ht="18.75" x14ac:dyDescent="0.3">
      <c r="A45" s="19" t="s">
        <v>46</v>
      </c>
      <c r="B45" s="20">
        <v>120</v>
      </c>
      <c r="C45" s="20">
        <v>160</v>
      </c>
      <c r="D45" s="20">
        <v>200</v>
      </c>
    </row>
    <row r="46" spans="1:4" x14ac:dyDescent="0.25">
      <c r="A46" s="7"/>
      <c r="B46" s="7"/>
      <c r="C46" s="7"/>
      <c r="D46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5:E57"/>
  <sheetViews>
    <sheetView topLeftCell="A17" workbookViewId="0">
      <selection activeCell="B56" sqref="B56"/>
    </sheetView>
  </sheetViews>
  <sheetFormatPr defaultRowHeight="15" x14ac:dyDescent="0.25"/>
  <cols>
    <col min="1" max="1" width="91.28515625" customWidth="1"/>
    <col min="2" max="2" width="22.7109375" customWidth="1"/>
    <col min="3" max="3" width="20.85546875" customWidth="1"/>
    <col min="4" max="4" width="17" customWidth="1"/>
    <col min="5" max="5" width="19.140625" customWidth="1"/>
    <col min="6" max="6" width="16.42578125" customWidth="1"/>
    <col min="7" max="7" width="17.5703125" customWidth="1"/>
  </cols>
  <sheetData>
    <row r="15" spans="1:3" ht="18.75" x14ac:dyDescent="0.3">
      <c r="A15" s="8" t="s">
        <v>5</v>
      </c>
      <c r="B15" s="8"/>
      <c r="C15" s="8"/>
    </row>
    <row r="16" spans="1:3" ht="18.75" x14ac:dyDescent="0.3">
      <c r="A16" s="8"/>
      <c r="B16" s="8"/>
      <c r="C16" s="8"/>
    </row>
    <row r="17" spans="1:5" ht="18.75" x14ac:dyDescent="0.3">
      <c r="A17" s="8" t="s">
        <v>81</v>
      </c>
      <c r="B17" s="8"/>
      <c r="C17" s="8"/>
    </row>
    <row r="18" spans="1:5" ht="18.75" x14ac:dyDescent="0.3">
      <c r="A18" s="8" t="s">
        <v>6</v>
      </c>
      <c r="B18" s="8"/>
      <c r="C18" s="8"/>
    </row>
    <row r="19" spans="1:5" ht="18.75" x14ac:dyDescent="0.3">
      <c r="A19" s="8" t="s">
        <v>7</v>
      </c>
      <c r="B19" s="8"/>
      <c r="C19" s="8"/>
    </row>
    <row r="20" spans="1:5" ht="15.75" x14ac:dyDescent="0.25">
      <c r="A20" s="10"/>
      <c r="B20" s="10"/>
      <c r="C20" s="10"/>
    </row>
    <row r="21" spans="1:5" ht="15.75" x14ac:dyDescent="0.25">
      <c r="A21" s="10"/>
      <c r="B21" s="10"/>
      <c r="C21" s="10"/>
    </row>
    <row r="22" spans="1:5" ht="23.25" x14ac:dyDescent="0.35">
      <c r="A22" s="11" t="s">
        <v>85</v>
      </c>
      <c r="B22" s="11"/>
      <c r="C22" s="11"/>
    </row>
    <row r="24" spans="1:5" ht="15.75" thickBot="1" x14ac:dyDescent="0.3"/>
    <row r="25" spans="1:5" ht="51" customHeight="1" thickBot="1" x14ac:dyDescent="0.3">
      <c r="A25" s="23" t="s">
        <v>3</v>
      </c>
      <c r="B25" s="24" t="s">
        <v>0</v>
      </c>
      <c r="C25" s="24" t="s">
        <v>1</v>
      </c>
      <c r="D25" s="24" t="s">
        <v>4</v>
      </c>
      <c r="E25" s="24" t="s">
        <v>2</v>
      </c>
    </row>
    <row r="26" spans="1:5" ht="12.95" customHeight="1" x14ac:dyDescent="0.25">
      <c r="A26" s="7"/>
      <c r="B26" s="7"/>
      <c r="C26" s="7"/>
      <c r="D26" s="7"/>
      <c r="E26" s="7"/>
    </row>
    <row r="27" spans="1:5" ht="18.75" x14ac:dyDescent="0.3">
      <c r="A27" s="19" t="str">
        <f>"PERTH ITL or DOM AIRPORT TO PERTH CBD HOTEL"</f>
        <v>PERTH ITL or DOM AIRPORT TO PERTH CBD HOTEL</v>
      </c>
      <c r="B27" s="20">
        <v>140</v>
      </c>
      <c r="C27" s="20">
        <v>160</v>
      </c>
      <c r="D27" s="20">
        <v>200</v>
      </c>
      <c r="E27" s="20">
        <v>300</v>
      </c>
    </row>
    <row r="28" spans="1:5" ht="18.75" x14ac:dyDescent="0.3">
      <c r="A28" s="19" t="str">
        <f>"PERTH ITL or DOM AIRPORT TO FREEMANTLE CRUISE TERMINAL"</f>
        <v>PERTH ITL or DOM AIRPORT TO FREEMANTLE CRUISE TERMINAL</v>
      </c>
      <c r="B28" s="20">
        <v>160</v>
      </c>
      <c r="C28" s="20">
        <v>185</v>
      </c>
      <c r="D28" s="20">
        <v>230</v>
      </c>
      <c r="E28" s="20">
        <v>360</v>
      </c>
    </row>
    <row r="29" spans="1:5" ht="18.75" x14ac:dyDescent="0.3">
      <c r="A29" s="19" t="str">
        <f>"PERTH ITL or DOM AIRPORT TO FREEMANTLE HOTELS"</f>
        <v>PERTH ITL or DOM AIRPORT TO FREEMANTLE HOTELS</v>
      </c>
      <c r="B29" s="20">
        <v>160</v>
      </c>
      <c r="C29" s="20">
        <v>185</v>
      </c>
      <c r="D29" s="20">
        <v>230</v>
      </c>
      <c r="E29" s="20">
        <v>360</v>
      </c>
    </row>
    <row r="30" spans="1:5" ht="18.75" x14ac:dyDescent="0.3">
      <c r="A30" s="19" t="str">
        <f>"PERTH ITL or DOM AIRPORT TO/FROM MARGARET RIVER"</f>
        <v>PERTH ITL or DOM AIRPORT TO/FROM MARGARET RIVER</v>
      </c>
      <c r="B30" s="20">
        <v>825</v>
      </c>
      <c r="C30" s="20">
        <v>875</v>
      </c>
      <c r="D30" s="20">
        <v>960</v>
      </c>
      <c r="E30" s="20">
        <v>1100</v>
      </c>
    </row>
    <row r="31" spans="1:5" ht="18.75" x14ac:dyDescent="0.3">
      <c r="A31" s="19" t="str">
        <f>"PERTH ITL or DOM AIRPORT TO/FROM SCARBOROUGH"</f>
        <v>PERTH ITL or DOM AIRPORT TO/FROM SCARBOROUGH</v>
      </c>
      <c r="B31" s="20">
        <v>160</v>
      </c>
      <c r="C31" s="20">
        <v>180</v>
      </c>
      <c r="D31" s="20">
        <v>210</v>
      </c>
      <c r="E31" s="20">
        <v>330</v>
      </c>
    </row>
    <row r="32" spans="1:5" ht="18.75" x14ac:dyDescent="0.3">
      <c r="A32" s="19" t="str">
        <f>"PERTH ITL or DOM AIRPORT TO/FROM SORRENTO"</f>
        <v>PERTH ITL or DOM AIRPORT TO/FROM SORRENTO</v>
      </c>
      <c r="B32" s="20">
        <v>170</v>
      </c>
      <c r="C32" s="20">
        <v>190</v>
      </c>
      <c r="D32" s="20">
        <v>220</v>
      </c>
      <c r="E32" s="20">
        <v>350</v>
      </c>
    </row>
    <row r="33" spans="1:5" ht="12.95" customHeight="1" x14ac:dyDescent="0.25">
      <c r="A33" s="7"/>
      <c r="B33" s="7"/>
      <c r="C33" s="7"/>
      <c r="D33" s="7"/>
      <c r="E33" s="7"/>
    </row>
    <row r="34" spans="1:5" ht="18.75" customHeight="1" x14ac:dyDescent="0.3">
      <c r="A34" s="19" t="str">
        <f>"FREEMANTLE CRUISE TERMINAL TO PERTH CBD HOTEL"</f>
        <v>FREEMANTLE CRUISE TERMINAL TO PERTH CBD HOTEL</v>
      </c>
      <c r="B34" s="20">
        <v>160</v>
      </c>
      <c r="C34" s="20">
        <v>180</v>
      </c>
      <c r="D34" s="20">
        <v>230</v>
      </c>
      <c r="E34" s="20">
        <v>360</v>
      </c>
    </row>
    <row r="35" spans="1:5" ht="18.75" customHeight="1" x14ac:dyDescent="0.3">
      <c r="A35" s="19" t="str">
        <f>"FREEMANTLE CRUISE TERMINAL TO PERTH ITL or DOM AIRPORT"</f>
        <v>FREEMANTLE CRUISE TERMINAL TO PERTH ITL or DOM AIRPORT</v>
      </c>
      <c r="B35" s="20">
        <v>160</v>
      </c>
      <c r="C35" s="20">
        <v>180</v>
      </c>
      <c r="D35" s="20">
        <v>230</v>
      </c>
      <c r="E35" s="20">
        <v>360</v>
      </c>
    </row>
    <row r="36" spans="1:5" ht="18.75" customHeight="1" x14ac:dyDescent="0.3">
      <c r="A36" s="19" t="str">
        <f>"FREEMANTLE CRUISE TERMINAL TO/FROM SCARBOROUGH"</f>
        <v>FREEMANTLE CRUISE TERMINAL TO/FROM SCARBOROUGH</v>
      </c>
      <c r="B36" s="20">
        <v>175</v>
      </c>
      <c r="C36" s="20">
        <v>200</v>
      </c>
      <c r="D36" s="20">
        <v>250</v>
      </c>
      <c r="E36" s="20">
        <v>395</v>
      </c>
    </row>
    <row r="37" spans="1:5" ht="18.75" customHeight="1" x14ac:dyDescent="0.3">
      <c r="A37" s="19" t="str">
        <f>"FREEMANTLE CRUISE TERMINAL TO/FROM SORRENTO"</f>
        <v>FREEMANTLE CRUISE TERMINAL TO/FROM SORRENTO</v>
      </c>
      <c r="B37" s="20">
        <v>190</v>
      </c>
      <c r="C37" s="20">
        <v>220</v>
      </c>
      <c r="D37" s="20">
        <v>275</v>
      </c>
      <c r="E37" s="20">
        <v>430</v>
      </c>
    </row>
    <row r="38" spans="1:5" ht="18.75" customHeight="1" x14ac:dyDescent="0.3">
      <c r="A38" s="19" t="s">
        <v>30</v>
      </c>
      <c r="B38" s="20">
        <v>825</v>
      </c>
      <c r="C38" s="20">
        <v>875</v>
      </c>
      <c r="D38" s="20">
        <v>960</v>
      </c>
      <c r="E38" s="20">
        <v>1100</v>
      </c>
    </row>
    <row r="39" spans="1:5" ht="18.75" customHeight="1" x14ac:dyDescent="0.3">
      <c r="A39" s="19" t="str">
        <f>"FREEMANTLE HOTEL TO PERTH ITL or DOM AIRPORT"</f>
        <v>FREEMANTLE HOTEL TO PERTH ITL or DOM AIRPORT</v>
      </c>
      <c r="B39" s="20">
        <v>160</v>
      </c>
      <c r="C39" s="20">
        <v>185</v>
      </c>
      <c r="D39" s="20">
        <v>230</v>
      </c>
      <c r="E39" s="20">
        <v>360</v>
      </c>
    </row>
    <row r="40" spans="1:5" ht="12.95" customHeight="1" x14ac:dyDescent="0.25">
      <c r="A40" s="7"/>
      <c r="B40" s="7"/>
      <c r="C40" s="7"/>
      <c r="D40" s="7"/>
      <c r="E40" s="7"/>
    </row>
    <row r="41" spans="1:5" ht="18.75" customHeight="1" x14ac:dyDescent="0.3">
      <c r="A41" s="19" t="str">
        <f>"PERTH CBD HOTEL TO PERTH ITL or DOM AIRPORT"</f>
        <v>PERTH CBD HOTEL TO PERTH ITL or DOM AIRPORT</v>
      </c>
      <c r="B41" s="20">
        <v>120</v>
      </c>
      <c r="C41" s="20">
        <v>140</v>
      </c>
      <c r="D41" s="20">
        <v>170</v>
      </c>
      <c r="E41" s="20">
        <v>250</v>
      </c>
    </row>
    <row r="42" spans="1:5" ht="18.75" customHeight="1" x14ac:dyDescent="0.3">
      <c r="A42" s="19" t="str">
        <f>"PERTH CBD HOTEL TO FREEMANTLE CRUISE TERMINAL"</f>
        <v>PERTH CBD HOTEL TO FREEMANTLE CRUISE TERMINAL</v>
      </c>
      <c r="B42" s="20">
        <v>150</v>
      </c>
      <c r="C42" s="20">
        <v>170</v>
      </c>
      <c r="D42" s="20">
        <v>220</v>
      </c>
      <c r="E42" s="20">
        <v>340</v>
      </c>
    </row>
    <row r="43" spans="1:5" ht="18.75" customHeight="1" x14ac:dyDescent="0.3">
      <c r="A43" s="19" t="str">
        <f>"PERTH CBD HOTEL TO/FROM FREEMANTLE HOTEL"</f>
        <v>PERTH CBD HOTEL TO/FROM FREEMANTLE HOTEL</v>
      </c>
      <c r="B43" s="20">
        <v>150</v>
      </c>
      <c r="C43" s="20">
        <v>170</v>
      </c>
      <c r="D43" s="20">
        <v>220</v>
      </c>
      <c r="E43" s="20">
        <v>340</v>
      </c>
    </row>
    <row r="44" spans="1:5" ht="18.75" customHeight="1" x14ac:dyDescent="0.3">
      <c r="A44" s="19" t="str">
        <f>"PERTH CBD HOTEL TO/FROM MARGARET RIVER"</f>
        <v>PERTH CBD HOTEL TO/FROM MARGARET RIVER</v>
      </c>
      <c r="B44" s="20">
        <v>825</v>
      </c>
      <c r="C44" s="20">
        <v>875</v>
      </c>
      <c r="D44" s="20">
        <v>960</v>
      </c>
      <c r="E44" s="20">
        <v>1100</v>
      </c>
    </row>
    <row r="45" spans="1:5" ht="18.75" customHeight="1" x14ac:dyDescent="0.3">
      <c r="A45" s="19" t="str">
        <f>"PERTH CBD HOTEL TO/FROM SCARBOROUGH"</f>
        <v>PERTH CBD HOTEL TO/FROM SCARBOROUGH</v>
      </c>
      <c r="B45" s="20">
        <v>145</v>
      </c>
      <c r="C45" s="20">
        <v>160</v>
      </c>
      <c r="D45" s="20">
        <v>195</v>
      </c>
      <c r="E45" s="20">
        <v>325</v>
      </c>
    </row>
    <row r="46" spans="1:5" ht="18.75" customHeight="1" x14ac:dyDescent="0.3">
      <c r="A46" s="19" t="str">
        <f>"PERTH CBD HOTEL TO/FROM SORRENTO"</f>
        <v>PERTH CBD HOTEL TO/FROM SORRENTO</v>
      </c>
      <c r="B46" s="20">
        <v>155</v>
      </c>
      <c r="C46" s="20">
        <v>170</v>
      </c>
      <c r="D46" s="20">
        <v>210</v>
      </c>
      <c r="E46" s="20">
        <v>340</v>
      </c>
    </row>
    <row r="47" spans="1:5" ht="18.75" customHeight="1" x14ac:dyDescent="0.3">
      <c r="A47" s="19" t="s">
        <v>29</v>
      </c>
      <c r="B47" s="20">
        <v>105</v>
      </c>
      <c r="C47" s="20">
        <v>115</v>
      </c>
      <c r="D47" s="20">
        <v>140</v>
      </c>
      <c r="E47" s="20">
        <v>220</v>
      </c>
    </row>
    <row r="48" spans="1:5" ht="12.95" customHeight="1" x14ac:dyDescent="0.25">
      <c r="A48" s="7"/>
      <c r="B48" s="7"/>
      <c r="C48" s="7"/>
      <c r="D48" s="7"/>
      <c r="E48" s="7"/>
    </row>
    <row r="49" spans="1:5" ht="18.75" x14ac:dyDescent="0.3">
      <c r="A49" s="19" t="s">
        <v>31</v>
      </c>
      <c r="B49" s="20">
        <v>120</v>
      </c>
      <c r="C49" s="20">
        <v>140</v>
      </c>
      <c r="D49" s="20">
        <v>180</v>
      </c>
      <c r="E49" s="20">
        <v>265</v>
      </c>
    </row>
    <row r="50" spans="1:5" ht="18.75" x14ac:dyDescent="0.3">
      <c r="A50" s="19" t="s">
        <v>32</v>
      </c>
      <c r="B50" s="20">
        <v>125</v>
      </c>
      <c r="C50" s="20">
        <v>145</v>
      </c>
      <c r="D50" s="20">
        <v>195</v>
      </c>
      <c r="E50" s="20">
        <v>275</v>
      </c>
    </row>
    <row r="51" spans="1:5" ht="18.75" x14ac:dyDescent="0.3">
      <c r="A51" s="19" t="s">
        <v>33</v>
      </c>
      <c r="B51" s="20">
        <v>150</v>
      </c>
      <c r="C51" s="20">
        <v>170</v>
      </c>
      <c r="D51" s="20">
        <v>220</v>
      </c>
      <c r="E51" s="20">
        <v>340</v>
      </c>
    </row>
    <row r="52" spans="1:5" ht="18.75" x14ac:dyDescent="0.3">
      <c r="A52" s="19" t="s">
        <v>34</v>
      </c>
      <c r="B52" s="20">
        <v>825</v>
      </c>
      <c r="C52" s="20">
        <v>875</v>
      </c>
      <c r="D52" s="20">
        <v>960</v>
      </c>
      <c r="E52" s="20">
        <v>1100</v>
      </c>
    </row>
    <row r="53" spans="1:5" ht="18.75" x14ac:dyDescent="0.3">
      <c r="A53" s="19" t="s">
        <v>35</v>
      </c>
      <c r="B53" s="20">
        <v>145</v>
      </c>
      <c r="C53" s="20">
        <v>160</v>
      </c>
      <c r="D53" s="20">
        <v>195</v>
      </c>
      <c r="E53" s="20">
        <v>325</v>
      </c>
    </row>
    <row r="54" spans="1:5" ht="18.75" x14ac:dyDescent="0.3">
      <c r="A54" s="19" t="s">
        <v>36</v>
      </c>
      <c r="B54" s="20">
        <v>155</v>
      </c>
      <c r="C54" s="20">
        <v>170</v>
      </c>
      <c r="D54" s="20">
        <v>210</v>
      </c>
      <c r="E54" s="20">
        <v>340</v>
      </c>
    </row>
    <row r="55" spans="1:5" ht="12.95" customHeight="1" x14ac:dyDescent="0.25">
      <c r="A55" s="7"/>
      <c r="B55" s="7"/>
      <c r="C55" s="7"/>
      <c r="D55" s="7"/>
      <c r="E55" s="7"/>
    </row>
    <row r="56" spans="1:5" ht="18.75" x14ac:dyDescent="0.3">
      <c r="A56" s="19" t="s">
        <v>46</v>
      </c>
      <c r="B56" s="20">
        <v>120</v>
      </c>
      <c r="C56" s="20">
        <v>140</v>
      </c>
      <c r="D56" s="20">
        <v>160</v>
      </c>
      <c r="E56" s="20">
        <v>200</v>
      </c>
    </row>
    <row r="57" spans="1:5" x14ac:dyDescent="0.25">
      <c r="A57" s="7"/>
      <c r="B57" s="7"/>
      <c r="C57" s="7"/>
      <c r="D57" s="7"/>
      <c r="E57" s="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40D3-F0C2-4973-AE67-36E03173098F}">
  <dimension ref="A15:D60"/>
  <sheetViews>
    <sheetView topLeftCell="A34" workbookViewId="0">
      <selection activeCell="A59" sqref="A59"/>
    </sheetView>
  </sheetViews>
  <sheetFormatPr defaultRowHeight="15" x14ac:dyDescent="0.25"/>
  <cols>
    <col min="1" max="1" width="123.85546875" customWidth="1"/>
    <col min="2" max="2" width="17.42578125" customWidth="1"/>
    <col min="3" max="3" width="16.85546875" customWidth="1"/>
    <col min="4" max="4" width="17.28515625" customWidth="1"/>
    <col min="5" max="5" width="16.140625" customWidth="1"/>
    <col min="6" max="6" width="20.42578125" customWidth="1"/>
  </cols>
  <sheetData>
    <row r="15" spans="1:3" ht="18.75" x14ac:dyDescent="0.3">
      <c r="A15" s="8" t="s">
        <v>5</v>
      </c>
      <c r="B15" s="8"/>
      <c r="C15" s="8"/>
    </row>
    <row r="16" spans="1:3" ht="18.75" x14ac:dyDescent="0.3">
      <c r="A16" s="8"/>
      <c r="B16" s="8"/>
      <c r="C16" s="8"/>
    </row>
    <row r="17" spans="1:4" ht="18.75" x14ac:dyDescent="0.3">
      <c r="A17" s="8" t="s">
        <v>81</v>
      </c>
      <c r="B17" s="8"/>
      <c r="C17" s="8"/>
    </row>
    <row r="18" spans="1:4" ht="18.75" x14ac:dyDescent="0.3">
      <c r="A18" s="8" t="s">
        <v>6</v>
      </c>
      <c r="B18" s="8"/>
      <c r="C18" s="8"/>
    </row>
    <row r="19" spans="1:4" ht="18.75" x14ac:dyDescent="0.3">
      <c r="A19" s="8" t="s">
        <v>7</v>
      </c>
      <c r="B19" s="8"/>
      <c r="C19" s="8"/>
    </row>
    <row r="20" spans="1:4" ht="15.75" x14ac:dyDescent="0.25">
      <c r="A20" s="10"/>
      <c r="B20" s="10"/>
      <c r="C20" s="10"/>
    </row>
    <row r="21" spans="1:4" ht="15.75" x14ac:dyDescent="0.25">
      <c r="A21" s="10"/>
      <c r="B21" s="10"/>
      <c r="C21" s="10"/>
    </row>
    <row r="22" spans="1:4" ht="23.25" x14ac:dyDescent="0.35">
      <c r="A22" s="11" t="s">
        <v>85</v>
      </c>
      <c r="B22" s="11"/>
      <c r="C22" s="11"/>
    </row>
    <row r="24" spans="1:4" ht="15.75" thickBot="1" x14ac:dyDescent="0.3"/>
    <row r="25" spans="1:4" ht="51" customHeight="1" thickBot="1" x14ac:dyDescent="0.3">
      <c r="A25" s="23" t="s">
        <v>3</v>
      </c>
      <c r="B25" s="24" t="s">
        <v>0</v>
      </c>
      <c r="C25" s="24" t="s">
        <v>4</v>
      </c>
      <c r="D25" s="24" t="s">
        <v>2</v>
      </c>
    </row>
    <row r="26" spans="1:4" ht="12.95" customHeight="1" x14ac:dyDescent="0.25">
      <c r="A26" s="7"/>
      <c r="B26" s="7"/>
      <c r="C26" s="7"/>
      <c r="D26" s="7"/>
    </row>
    <row r="27" spans="1:4" ht="18.75" x14ac:dyDescent="0.3">
      <c r="A27" s="19" t="s">
        <v>92</v>
      </c>
      <c r="B27" s="20">
        <v>125</v>
      </c>
      <c r="C27" s="20">
        <v>190</v>
      </c>
      <c r="D27" s="20">
        <v>300</v>
      </c>
    </row>
    <row r="28" spans="1:4" ht="18.75" x14ac:dyDescent="0.3">
      <c r="A28" s="19" t="str">
        <f>"ADELAIDE ITL or DOM AIRPORT TO ADELAIDE CRUISE TERMINAL"</f>
        <v>ADELAIDE ITL or DOM AIRPORT TO ADELAIDE CRUISE TERMINAL</v>
      </c>
      <c r="B28" s="20">
        <v>130</v>
      </c>
      <c r="C28" s="20">
        <v>200</v>
      </c>
      <c r="D28" s="20">
        <v>310</v>
      </c>
    </row>
    <row r="29" spans="1:4" ht="18.75" x14ac:dyDescent="0.3">
      <c r="A29" s="19" t="str">
        <f>"ADELAIDE ITL or DOM AIRPORT TO/FROM BAROSSA VALLEY"</f>
        <v>ADELAIDE ITL or DOM AIRPORT TO/FROM BAROSSA VALLEY</v>
      </c>
      <c r="B29" s="20">
        <v>350</v>
      </c>
      <c r="C29" s="20">
        <v>420</v>
      </c>
      <c r="D29" s="20">
        <v>620</v>
      </c>
    </row>
    <row r="30" spans="1:4" ht="18.75" x14ac:dyDescent="0.3">
      <c r="A30" s="19" t="str">
        <f>"ADELAIDE ITL or DOM AIRPORT TO/FROM CAPE JERVIS"</f>
        <v>ADELAIDE ITL or DOM AIRPORT TO/FROM CAPE JERVIS</v>
      </c>
      <c r="B30" s="20">
        <v>525</v>
      </c>
      <c r="C30" s="20">
        <v>750</v>
      </c>
      <c r="D30" s="20">
        <v>990</v>
      </c>
    </row>
    <row r="31" spans="1:4" ht="18.75" x14ac:dyDescent="0.3">
      <c r="A31" s="19" t="str">
        <f>"ADELAIDE ITL or DOM AIRPORT TO/FROM MANNUM"</f>
        <v>ADELAIDE ITL or DOM AIRPORT TO/FROM MANNUM</v>
      </c>
      <c r="B31" s="20">
        <v>340</v>
      </c>
      <c r="C31" s="20">
        <v>410</v>
      </c>
      <c r="D31" s="20">
        <v>595</v>
      </c>
    </row>
    <row r="32" spans="1:4" ht="18.75" x14ac:dyDescent="0.3">
      <c r="A32" s="19" t="str">
        <f>"ADELAIDE ITL or DOM AIRPORT TO/FROM SEQUOIA or MT LOFTY"</f>
        <v>ADELAIDE ITL or DOM AIRPORT TO/FROM SEQUOIA or MT LOFTY</v>
      </c>
      <c r="B32" s="20">
        <v>240</v>
      </c>
      <c r="C32" s="20">
        <v>285</v>
      </c>
      <c r="D32" s="20">
        <v>380</v>
      </c>
    </row>
    <row r="33" spans="1:4" ht="12.95" customHeight="1" x14ac:dyDescent="0.25">
      <c r="A33" s="7"/>
      <c r="B33" s="33"/>
      <c r="C33" s="33"/>
      <c r="D33" s="33"/>
    </row>
    <row r="34" spans="1:4" ht="18.75" x14ac:dyDescent="0.3">
      <c r="A34" s="19" t="s">
        <v>93</v>
      </c>
      <c r="B34" s="20">
        <v>115</v>
      </c>
      <c r="C34" s="20">
        <v>180</v>
      </c>
      <c r="D34" s="20">
        <v>265</v>
      </c>
    </row>
    <row r="35" spans="1:4" ht="18.75" x14ac:dyDescent="0.3">
      <c r="A35" s="19" t="s">
        <v>94</v>
      </c>
      <c r="B35" s="20">
        <v>115</v>
      </c>
      <c r="C35" s="20">
        <v>140</v>
      </c>
      <c r="D35" s="20">
        <v>220</v>
      </c>
    </row>
    <row r="36" spans="1:4" ht="18.75" x14ac:dyDescent="0.3">
      <c r="A36" s="19" t="s">
        <v>105</v>
      </c>
      <c r="B36" s="20">
        <v>105</v>
      </c>
      <c r="C36" s="20">
        <v>130</v>
      </c>
      <c r="D36" s="20">
        <v>200</v>
      </c>
    </row>
    <row r="37" spans="1:4" ht="18.75" x14ac:dyDescent="0.3">
      <c r="A37" s="19" t="s">
        <v>95</v>
      </c>
      <c r="B37" s="20">
        <v>350</v>
      </c>
      <c r="C37" s="20">
        <v>420</v>
      </c>
      <c r="D37" s="20">
        <v>620</v>
      </c>
    </row>
    <row r="38" spans="1:4" ht="18.75" x14ac:dyDescent="0.3">
      <c r="A38" s="19" t="s">
        <v>96</v>
      </c>
      <c r="B38" s="20">
        <v>340</v>
      </c>
      <c r="C38" s="20">
        <v>410</v>
      </c>
      <c r="D38" s="20">
        <v>595</v>
      </c>
    </row>
    <row r="39" spans="1:4" ht="18.75" x14ac:dyDescent="0.3">
      <c r="A39" s="19" t="s">
        <v>97</v>
      </c>
      <c r="B39" s="20">
        <v>525</v>
      </c>
      <c r="C39" s="20">
        <v>750</v>
      </c>
      <c r="D39" s="20">
        <v>990</v>
      </c>
    </row>
    <row r="40" spans="1:4" ht="18.75" x14ac:dyDescent="0.3">
      <c r="A40" s="19" t="s">
        <v>98</v>
      </c>
      <c r="B40" s="20">
        <v>115</v>
      </c>
      <c r="C40" s="20">
        <v>140</v>
      </c>
      <c r="D40" s="20">
        <v>220</v>
      </c>
    </row>
    <row r="41" spans="1:4" ht="18.75" x14ac:dyDescent="0.3">
      <c r="A41" s="19" t="s">
        <v>99</v>
      </c>
      <c r="B41" s="20">
        <v>135</v>
      </c>
      <c r="C41" s="20">
        <v>190</v>
      </c>
      <c r="D41" s="20">
        <v>275</v>
      </c>
    </row>
    <row r="42" spans="1:4" ht="18.75" x14ac:dyDescent="0.3">
      <c r="A42" s="19" t="str">
        <f>"ADELAIDE CBD HOTEL TO/FROM SEQUOIA or MT LOFTY"</f>
        <v>ADELAIDE CBD HOTEL TO/FROM SEQUOIA or MT LOFTY</v>
      </c>
      <c r="B42" s="20">
        <v>220</v>
      </c>
      <c r="C42" s="20">
        <v>265</v>
      </c>
      <c r="D42" s="20">
        <v>350</v>
      </c>
    </row>
    <row r="43" spans="1:4" ht="18.75" x14ac:dyDescent="0.3">
      <c r="A43" s="19" t="s">
        <v>100</v>
      </c>
      <c r="B43" s="20">
        <v>105</v>
      </c>
      <c r="C43" s="20">
        <v>130</v>
      </c>
      <c r="D43" s="20">
        <v>200</v>
      </c>
    </row>
    <row r="44" spans="1:4" ht="12.95" customHeight="1" x14ac:dyDescent="0.3">
      <c r="A44" s="5"/>
      <c r="B44" s="6"/>
      <c r="C44" s="6"/>
      <c r="D44" s="6"/>
    </row>
    <row r="45" spans="1:4" ht="18.75" x14ac:dyDescent="0.3">
      <c r="A45" s="19" t="s">
        <v>101</v>
      </c>
      <c r="B45" s="20">
        <v>130</v>
      </c>
      <c r="C45" s="20">
        <v>200</v>
      </c>
      <c r="D45" s="20">
        <v>310</v>
      </c>
    </row>
    <row r="46" spans="1:4" ht="18.75" x14ac:dyDescent="0.3">
      <c r="A46" s="19" t="str">
        <f>"ADELAIDE CRUISE TERMINAL TO ADELAIDE ITL or DOM AIRPORT"</f>
        <v>ADELAIDE CRUISE TERMINAL TO ADELAIDE ITL or DOM AIRPORT</v>
      </c>
      <c r="B46" s="20">
        <v>130</v>
      </c>
      <c r="C46" s="20">
        <v>200</v>
      </c>
      <c r="D46" s="20">
        <v>310</v>
      </c>
    </row>
    <row r="47" spans="1:4" ht="18.75" x14ac:dyDescent="0.3">
      <c r="A47" s="19" t="s">
        <v>102</v>
      </c>
      <c r="B47" s="20">
        <v>350</v>
      </c>
      <c r="C47" s="20">
        <v>420</v>
      </c>
      <c r="D47" s="20">
        <v>620</v>
      </c>
    </row>
    <row r="48" spans="1:4" ht="18.75" x14ac:dyDescent="0.3">
      <c r="A48" s="19" t="s">
        <v>103</v>
      </c>
      <c r="B48" s="20">
        <v>340</v>
      </c>
      <c r="C48" s="20">
        <v>410</v>
      </c>
      <c r="D48" s="20">
        <v>595</v>
      </c>
    </row>
    <row r="49" spans="1:4" ht="18.75" x14ac:dyDescent="0.3">
      <c r="A49" s="19" t="s">
        <v>50</v>
      </c>
      <c r="B49" s="20">
        <v>525</v>
      </c>
      <c r="C49" s="20">
        <v>750</v>
      </c>
      <c r="D49" s="20">
        <v>990</v>
      </c>
    </row>
    <row r="50" spans="1:4" ht="18.75" x14ac:dyDescent="0.3">
      <c r="A50" s="19" t="str">
        <f>"ADELAIDE CRUISE TERMINAL TO/FROM SEQUOIA or MT LOFTY"</f>
        <v>ADELAIDE CRUISE TERMINAL TO/FROM SEQUOIA or MT LOFTY</v>
      </c>
      <c r="B50" s="20">
        <v>240</v>
      </c>
      <c r="C50" s="20">
        <v>285</v>
      </c>
      <c r="D50" s="20">
        <v>380</v>
      </c>
    </row>
    <row r="51" spans="1:4" ht="12.95" customHeight="1" x14ac:dyDescent="0.25">
      <c r="A51" s="7"/>
      <c r="B51" s="7"/>
      <c r="C51" s="7"/>
      <c r="D51" s="7"/>
    </row>
    <row r="52" spans="1:4" ht="17.25" customHeight="1" x14ac:dyDescent="0.3">
      <c r="A52" s="19" t="s">
        <v>104</v>
      </c>
      <c r="B52" s="20">
        <v>115</v>
      </c>
      <c r="C52" s="20">
        <v>180</v>
      </c>
      <c r="D52" s="20">
        <v>265</v>
      </c>
    </row>
    <row r="53" spans="1:4" ht="18" customHeight="1" x14ac:dyDescent="0.3">
      <c r="A53" s="19" t="str">
        <f>"ADELAIDE PARKLANDS TERMINAL TO ADELAIDE ITL or DOM AIRPORT"</f>
        <v>ADELAIDE PARKLANDS TERMINAL TO ADELAIDE ITL or DOM AIRPORT</v>
      </c>
      <c r="B53" s="20">
        <v>125</v>
      </c>
      <c r="C53" s="20">
        <v>190</v>
      </c>
      <c r="D53" s="20">
        <v>285</v>
      </c>
    </row>
    <row r="54" spans="1:4" ht="18" customHeight="1" x14ac:dyDescent="0.3">
      <c r="A54" s="19" t="s">
        <v>82</v>
      </c>
      <c r="B54" s="20">
        <v>350</v>
      </c>
      <c r="C54" s="20">
        <v>420</v>
      </c>
      <c r="D54" s="20">
        <v>620</v>
      </c>
    </row>
    <row r="55" spans="1:4" ht="18" customHeight="1" x14ac:dyDescent="0.3">
      <c r="A55" s="19" t="s">
        <v>83</v>
      </c>
      <c r="B55" s="20">
        <v>340</v>
      </c>
      <c r="C55" s="20">
        <v>410</v>
      </c>
      <c r="D55" s="20">
        <v>595</v>
      </c>
    </row>
    <row r="56" spans="1:4" ht="18" customHeight="1" x14ac:dyDescent="0.3">
      <c r="A56" s="19" t="s">
        <v>84</v>
      </c>
      <c r="B56" s="20">
        <v>525</v>
      </c>
      <c r="C56" s="20">
        <v>750</v>
      </c>
      <c r="D56" s="20">
        <v>990</v>
      </c>
    </row>
    <row r="57" spans="1:4" ht="18" customHeight="1" x14ac:dyDescent="0.3">
      <c r="A57" s="19" t="str">
        <f>"ADELAIDE PARKLANDS TERMINAL TO/FROM SEQUOIA or MT LOFTY"</f>
        <v>ADELAIDE PARKLANDS TERMINAL TO/FROM SEQUOIA or MT LOFTY</v>
      </c>
      <c r="B57" s="20">
        <v>240</v>
      </c>
      <c r="C57" s="20">
        <v>285</v>
      </c>
      <c r="D57" s="20">
        <v>380</v>
      </c>
    </row>
    <row r="58" spans="1:4" ht="15" customHeight="1" x14ac:dyDescent="0.3">
      <c r="A58" s="21"/>
      <c r="B58" s="22"/>
      <c r="C58" s="22"/>
      <c r="D58" s="22"/>
    </row>
    <row r="59" spans="1:4" ht="18.75" x14ac:dyDescent="0.3">
      <c r="A59" s="19" t="s">
        <v>46</v>
      </c>
      <c r="B59" s="20">
        <v>120</v>
      </c>
      <c r="C59" s="20">
        <v>160</v>
      </c>
      <c r="D59" s="20">
        <v>200</v>
      </c>
    </row>
    <row r="60" spans="1:4" x14ac:dyDescent="0.25">
      <c r="A60" s="7"/>
      <c r="B60" s="7"/>
      <c r="C60" s="7"/>
      <c r="D60" s="7"/>
    </row>
  </sheetData>
  <sortState xmlns:xlrd2="http://schemas.microsoft.com/office/spreadsheetml/2017/richdata2" ref="A35:F64">
    <sortCondition ref="C35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CCB3-3E43-4585-9B9A-DCE019FFFB9E}">
  <dimension ref="A15:D43"/>
  <sheetViews>
    <sheetView topLeftCell="A18" workbookViewId="0">
      <selection activeCell="E25" sqref="E25"/>
    </sheetView>
  </sheetViews>
  <sheetFormatPr defaultRowHeight="15" x14ac:dyDescent="0.25"/>
  <cols>
    <col min="1" max="1" width="93.28515625" customWidth="1"/>
    <col min="2" max="2" width="17.7109375" customWidth="1"/>
    <col min="3" max="3" width="16.7109375" customWidth="1"/>
    <col min="4" max="4" width="20.28515625" customWidth="1"/>
  </cols>
  <sheetData>
    <row r="15" spans="1:3" ht="18.75" x14ac:dyDescent="0.3">
      <c r="A15" s="8" t="s">
        <v>5</v>
      </c>
      <c r="B15" s="8"/>
      <c r="C15" s="8"/>
    </row>
    <row r="16" spans="1:3" ht="18.75" x14ac:dyDescent="0.3">
      <c r="A16" s="8"/>
      <c r="B16" s="8"/>
      <c r="C16" s="8"/>
    </row>
    <row r="17" spans="1:4" ht="18.75" x14ac:dyDescent="0.3">
      <c r="A17" s="8" t="s">
        <v>81</v>
      </c>
      <c r="B17" s="8"/>
      <c r="C17" s="8"/>
    </row>
    <row r="18" spans="1:4" ht="18.75" x14ac:dyDescent="0.3">
      <c r="A18" s="8" t="s">
        <v>6</v>
      </c>
      <c r="B18" s="8"/>
      <c r="C18" s="8"/>
    </row>
    <row r="19" spans="1:4" ht="18.75" x14ac:dyDescent="0.3">
      <c r="A19" s="8" t="s">
        <v>7</v>
      </c>
      <c r="B19" s="8"/>
      <c r="C19" s="8"/>
    </row>
    <row r="20" spans="1:4" ht="15.75" x14ac:dyDescent="0.25">
      <c r="A20" s="10"/>
      <c r="B20" s="10"/>
      <c r="C20" s="10"/>
    </row>
    <row r="21" spans="1:4" ht="15.75" x14ac:dyDescent="0.25">
      <c r="A21" s="10"/>
      <c r="B21" s="10"/>
      <c r="C21" s="10"/>
    </row>
    <row r="22" spans="1:4" ht="23.25" x14ac:dyDescent="0.35">
      <c r="A22" s="11" t="s">
        <v>85</v>
      </c>
      <c r="B22" s="11"/>
      <c r="C22" s="11"/>
    </row>
    <row r="24" spans="1:4" ht="15.75" thickBot="1" x14ac:dyDescent="0.3"/>
    <row r="25" spans="1:4" ht="51" customHeight="1" thickBot="1" x14ac:dyDescent="0.3">
      <c r="A25" s="23" t="s">
        <v>3</v>
      </c>
      <c r="B25" s="24" t="s">
        <v>0</v>
      </c>
      <c r="C25" s="24" t="s">
        <v>4</v>
      </c>
      <c r="D25" s="24" t="s">
        <v>2</v>
      </c>
    </row>
    <row r="26" spans="1:4" ht="12.95" customHeight="1" x14ac:dyDescent="0.25">
      <c r="A26" s="7"/>
      <c r="B26" s="7"/>
      <c r="C26" s="7"/>
      <c r="D26" s="7"/>
    </row>
    <row r="27" spans="1:4" ht="18.75" x14ac:dyDescent="0.3">
      <c r="A27" s="19" t="s">
        <v>60</v>
      </c>
      <c r="B27" s="20">
        <v>160</v>
      </c>
      <c r="C27" s="20">
        <v>210</v>
      </c>
      <c r="D27" s="20">
        <v>270</v>
      </c>
    </row>
    <row r="28" spans="1:4" ht="18.75" x14ac:dyDescent="0.3">
      <c r="A28" s="19" t="s">
        <v>61</v>
      </c>
      <c r="B28" s="20">
        <v>160</v>
      </c>
      <c r="C28" s="20">
        <v>210</v>
      </c>
      <c r="D28" s="20">
        <v>270</v>
      </c>
    </row>
    <row r="29" spans="1:4" ht="18.75" x14ac:dyDescent="0.3">
      <c r="A29" s="19" t="s">
        <v>62</v>
      </c>
      <c r="B29" s="20">
        <v>195</v>
      </c>
      <c r="C29" s="20">
        <v>240</v>
      </c>
      <c r="D29" s="20">
        <v>300</v>
      </c>
    </row>
    <row r="30" spans="1:4" ht="12.95" customHeight="1" x14ac:dyDescent="0.25">
      <c r="A30" s="7"/>
      <c r="B30" s="33"/>
      <c r="C30" s="33"/>
      <c r="D30" s="33"/>
    </row>
    <row r="31" spans="1:4" ht="18.75" x14ac:dyDescent="0.3">
      <c r="A31" s="19" t="s">
        <v>37</v>
      </c>
      <c r="B31" s="20">
        <v>160</v>
      </c>
      <c r="C31" s="20">
        <v>210</v>
      </c>
      <c r="D31" s="20">
        <v>270</v>
      </c>
    </row>
    <row r="32" spans="1:4" ht="18.75" x14ac:dyDescent="0.3">
      <c r="A32" s="19" t="s">
        <v>38</v>
      </c>
      <c r="B32" s="20">
        <v>160</v>
      </c>
      <c r="C32" s="20">
        <v>210</v>
      </c>
      <c r="D32" s="20">
        <v>270</v>
      </c>
    </row>
    <row r="33" spans="1:4" ht="18.75" x14ac:dyDescent="0.3">
      <c r="A33" s="19" t="s">
        <v>39</v>
      </c>
      <c r="B33" s="20">
        <v>195</v>
      </c>
      <c r="C33" s="20">
        <v>240</v>
      </c>
      <c r="D33" s="20">
        <v>300</v>
      </c>
    </row>
    <row r="34" spans="1:4" ht="18.75" x14ac:dyDescent="0.3">
      <c r="A34" s="19" t="s">
        <v>40</v>
      </c>
      <c r="B34" s="20">
        <v>195</v>
      </c>
      <c r="C34" s="20">
        <v>240</v>
      </c>
      <c r="D34" s="20">
        <v>300</v>
      </c>
    </row>
    <row r="35" spans="1:4" ht="12.95" customHeight="1" x14ac:dyDescent="0.3">
      <c r="A35" s="5"/>
      <c r="B35" s="6"/>
      <c r="C35" s="6"/>
      <c r="D35" s="6"/>
    </row>
    <row r="36" spans="1:4" ht="18.75" x14ac:dyDescent="0.3">
      <c r="A36" s="19" t="s">
        <v>41</v>
      </c>
      <c r="B36" s="20">
        <v>130</v>
      </c>
      <c r="C36" s="20">
        <v>170</v>
      </c>
      <c r="D36" s="20">
        <v>220</v>
      </c>
    </row>
    <row r="37" spans="1:4" ht="18.75" x14ac:dyDescent="0.3">
      <c r="A37" s="19" t="s">
        <v>42</v>
      </c>
      <c r="B37" s="20">
        <v>160</v>
      </c>
      <c r="C37" s="20">
        <v>210</v>
      </c>
      <c r="D37" s="20">
        <v>270</v>
      </c>
    </row>
    <row r="38" spans="1:4" ht="18.75" x14ac:dyDescent="0.3">
      <c r="A38" s="19" t="s">
        <v>43</v>
      </c>
      <c r="B38" s="20">
        <v>110</v>
      </c>
      <c r="C38" s="20">
        <v>130</v>
      </c>
      <c r="D38" s="20">
        <v>200</v>
      </c>
    </row>
    <row r="39" spans="1:4" ht="18.75" x14ac:dyDescent="0.3">
      <c r="A39" s="34" t="s">
        <v>44</v>
      </c>
      <c r="B39" s="20">
        <v>110</v>
      </c>
      <c r="C39" s="20">
        <v>130</v>
      </c>
      <c r="D39" s="20">
        <v>200</v>
      </c>
    </row>
    <row r="40" spans="1:4" ht="18.75" x14ac:dyDescent="0.3">
      <c r="A40" s="19" t="s">
        <v>45</v>
      </c>
      <c r="B40" s="20">
        <v>1100</v>
      </c>
      <c r="C40" s="20">
        <v>1350</v>
      </c>
      <c r="D40" s="20">
        <v>1750</v>
      </c>
    </row>
    <row r="41" spans="1:4" ht="12.95" customHeight="1" x14ac:dyDescent="0.25">
      <c r="A41" s="7"/>
      <c r="B41" s="7"/>
      <c r="C41" s="7"/>
      <c r="D41" s="7"/>
    </row>
    <row r="42" spans="1:4" ht="18.75" x14ac:dyDescent="0.3">
      <c r="A42" s="1" t="s">
        <v>46</v>
      </c>
      <c r="B42" s="2">
        <v>160</v>
      </c>
      <c r="C42" s="2">
        <v>200</v>
      </c>
      <c r="D42" s="2">
        <v>250</v>
      </c>
    </row>
    <row r="43" spans="1:4" x14ac:dyDescent="0.25">
      <c r="A43" s="7"/>
      <c r="B43" s="7"/>
      <c r="C43" s="7"/>
      <c r="D43" s="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4D80-28DE-46C4-A2D7-FB7BCF7EEBF7}">
  <dimension ref="A15:D37"/>
  <sheetViews>
    <sheetView topLeftCell="A13" workbookViewId="0">
      <selection activeCell="B28" sqref="B28"/>
    </sheetView>
  </sheetViews>
  <sheetFormatPr defaultRowHeight="15" x14ac:dyDescent="0.25"/>
  <cols>
    <col min="1" max="1" width="97.140625" customWidth="1"/>
    <col min="2" max="2" width="16.42578125" customWidth="1"/>
    <col min="3" max="3" width="15.42578125" customWidth="1"/>
    <col min="4" max="4" width="18.5703125" customWidth="1"/>
  </cols>
  <sheetData>
    <row r="15" spans="1:3" ht="18.75" x14ac:dyDescent="0.3">
      <c r="A15" s="8" t="s">
        <v>5</v>
      </c>
      <c r="B15" s="8"/>
      <c r="C15" s="8"/>
    </row>
    <row r="16" spans="1:3" ht="18.75" x14ac:dyDescent="0.3">
      <c r="A16" s="8"/>
      <c r="B16" s="8"/>
      <c r="C16" s="8"/>
    </row>
    <row r="17" spans="1:4" ht="18.75" x14ac:dyDescent="0.3">
      <c r="A17" s="8" t="s">
        <v>81</v>
      </c>
      <c r="B17" s="8"/>
      <c r="C17" s="8"/>
    </row>
    <row r="18" spans="1:4" ht="18.75" x14ac:dyDescent="0.3">
      <c r="A18" s="8" t="s">
        <v>6</v>
      </c>
      <c r="B18" s="8"/>
      <c r="C18" s="8"/>
    </row>
    <row r="19" spans="1:4" ht="18.75" x14ac:dyDescent="0.3">
      <c r="A19" s="8" t="s">
        <v>7</v>
      </c>
      <c r="B19" s="8"/>
      <c r="C19" s="8"/>
    </row>
    <row r="20" spans="1:4" ht="15.75" x14ac:dyDescent="0.25">
      <c r="A20" s="10"/>
      <c r="B20" s="10"/>
      <c r="C20" s="10"/>
    </row>
    <row r="21" spans="1:4" ht="15.75" x14ac:dyDescent="0.25">
      <c r="A21" s="10"/>
      <c r="B21" s="10"/>
      <c r="C21" s="10"/>
    </row>
    <row r="22" spans="1:4" ht="23.25" x14ac:dyDescent="0.35">
      <c r="A22" s="11" t="s">
        <v>85</v>
      </c>
      <c r="B22" s="11"/>
      <c r="C22" s="11"/>
    </row>
    <row r="24" spans="1:4" ht="15.75" thickBot="1" x14ac:dyDescent="0.3"/>
    <row r="25" spans="1:4" ht="51" customHeight="1" thickBot="1" x14ac:dyDescent="0.3">
      <c r="A25" s="23" t="s">
        <v>3</v>
      </c>
      <c r="B25" s="24" t="s">
        <v>0</v>
      </c>
      <c r="C25" s="24" t="s">
        <v>4</v>
      </c>
      <c r="D25" s="24" t="s">
        <v>2</v>
      </c>
    </row>
    <row r="26" spans="1:4" ht="12.95" customHeight="1" x14ac:dyDescent="0.25">
      <c r="A26" s="7"/>
      <c r="B26" s="7"/>
      <c r="C26" s="7"/>
      <c r="D26" s="7"/>
    </row>
    <row r="27" spans="1:4" ht="18.75" x14ac:dyDescent="0.3">
      <c r="A27" s="19" t="s">
        <v>47</v>
      </c>
      <c r="B27" s="20">
        <v>160</v>
      </c>
      <c r="C27" s="20">
        <v>210</v>
      </c>
      <c r="D27" s="20">
        <v>265</v>
      </c>
    </row>
    <row r="28" spans="1:4" ht="18.75" x14ac:dyDescent="0.3">
      <c r="A28" s="19" t="s">
        <v>90</v>
      </c>
      <c r="B28" s="20">
        <v>700</v>
      </c>
      <c r="C28" s="20">
        <v>800</v>
      </c>
      <c r="D28" s="20">
        <v>950</v>
      </c>
    </row>
    <row r="29" spans="1:4" ht="18.75" x14ac:dyDescent="0.3">
      <c r="A29" s="19" t="s">
        <v>87</v>
      </c>
      <c r="B29" s="20">
        <v>630</v>
      </c>
      <c r="C29" s="20">
        <v>750</v>
      </c>
      <c r="D29" s="20">
        <v>950</v>
      </c>
    </row>
    <row r="30" spans="1:4" ht="12.95" customHeight="1" x14ac:dyDescent="0.25">
      <c r="A30" s="7"/>
      <c r="B30" s="33"/>
      <c r="C30" s="33"/>
      <c r="D30" s="33"/>
    </row>
    <row r="31" spans="1:4" ht="18.75" x14ac:dyDescent="0.3">
      <c r="A31" s="19" t="s">
        <v>48</v>
      </c>
      <c r="B31" s="20">
        <v>150</v>
      </c>
      <c r="C31" s="20">
        <v>200</v>
      </c>
      <c r="D31" s="20">
        <v>240</v>
      </c>
    </row>
    <row r="32" spans="1:4" ht="18.75" x14ac:dyDescent="0.3">
      <c r="A32" s="19" t="s">
        <v>49</v>
      </c>
      <c r="B32" s="20">
        <v>630</v>
      </c>
      <c r="C32" s="20">
        <v>750</v>
      </c>
      <c r="D32" s="20">
        <v>950</v>
      </c>
    </row>
    <row r="33" spans="1:4" ht="18.75" x14ac:dyDescent="0.3">
      <c r="A33" s="19" t="s">
        <v>88</v>
      </c>
      <c r="B33" s="20">
        <v>630</v>
      </c>
      <c r="C33" s="20">
        <v>750</v>
      </c>
      <c r="D33" s="20">
        <v>950</v>
      </c>
    </row>
    <row r="34" spans="1:4" ht="18.75" x14ac:dyDescent="0.3">
      <c r="A34" s="19" t="s">
        <v>89</v>
      </c>
      <c r="B34" s="20">
        <v>180</v>
      </c>
      <c r="C34" s="20">
        <v>240</v>
      </c>
      <c r="D34" s="20">
        <v>295</v>
      </c>
    </row>
    <row r="35" spans="1:4" ht="12.95" customHeight="1" x14ac:dyDescent="0.25">
      <c r="A35" s="7"/>
      <c r="B35" s="7"/>
      <c r="C35" s="7"/>
      <c r="D35" s="7"/>
    </row>
    <row r="36" spans="1:4" ht="18.75" x14ac:dyDescent="0.3">
      <c r="A36" s="1" t="s">
        <v>46</v>
      </c>
      <c r="B36" s="2">
        <v>140</v>
      </c>
      <c r="C36" s="2">
        <v>175</v>
      </c>
      <c r="D36" s="2">
        <v>220</v>
      </c>
    </row>
    <row r="37" spans="1:4" x14ac:dyDescent="0.25">
      <c r="A37" s="7"/>
      <c r="B37" s="7"/>
      <c r="C37" s="7"/>
      <c r="D37" s="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A1C3-7DA4-4882-8147-20130D40D178}">
  <dimension ref="A15:D33"/>
  <sheetViews>
    <sheetView topLeftCell="A4" workbookViewId="0">
      <selection activeCell="E32" sqref="E32"/>
    </sheetView>
  </sheetViews>
  <sheetFormatPr defaultRowHeight="15" x14ac:dyDescent="0.25"/>
  <cols>
    <col min="1" max="1" width="97.140625" customWidth="1"/>
    <col min="2" max="2" width="16.42578125" customWidth="1"/>
    <col min="3" max="3" width="15.42578125" customWidth="1"/>
    <col min="4" max="4" width="18.5703125" customWidth="1"/>
  </cols>
  <sheetData>
    <row r="15" spans="1:3" ht="18.75" x14ac:dyDescent="0.3">
      <c r="A15" s="8" t="s">
        <v>5</v>
      </c>
      <c r="B15" s="8"/>
      <c r="C15" s="8"/>
    </row>
    <row r="16" spans="1:3" ht="18.75" x14ac:dyDescent="0.3">
      <c r="A16" s="8"/>
      <c r="B16" s="8"/>
      <c r="C16" s="8"/>
    </row>
    <row r="17" spans="1:4" ht="18.75" x14ac:dyDescent="0.3">
      <c r="A17" s="8" t="s">
        <v>81</v>
      </c>
      <c r="B17" s="8"/>
      <c r="C17" s="8"/>
    </row>
    <row r="18" spans="1:4" ht="18.75" x14ac:dyDescent="0.3">
      <c r="A18" s="8" t="s">
        <v>6</v>
      </c>
      <c r="B18" s="8"/>
      <c r="C18" s="8"/>
    </row>
    <row r="19" spans="1:4" ht="18.75" x14ac:dyDescent="0.3">
      <c r="A19" s="8" t="s">
        <v>7</v>
      </c>
      <c r="B19" s="8"/>
      <c r="C19" s="8"/>
    </row>
    <row r="20" spans="1:4" ht="15.75" x14ac:dyDescent="0.25">
      <c r="A20" s="10"/>
      <c r="B20" s="10"/>
      <c r="C20" s="10"/>
    </row>
    <row r="21" spans="1:4" ht="15.75" x14ac:dyDescent="0.25">
      <c r="A21" s="10"/>
      <c r="B21" s="10"/>
      <c r="C21" s="10"/>
    </row>
    <row r="22" spans="1:4" ht="23.25" x14ac:dyDescent="0.35">
      <c r="A22" s="11" t="s">
        <v>85</v>
      </c>
      <c r="B22" s="11"/>
      <c r="C22" s="11"/>
    </row>
    <row r="24" spans="1:4" ht="15.75" thickBot="1" x14ac:dyDescent="0.3"/>
    <row r="25" spans="1:4" ht="51" customHeight="1" thickBot="1" x14ac:dyDescent="0.3">
      <c r="A25" s="23" t="s">
        <v>3</v>
      </c>
      <c r="B25" s="24" t="s">
        <v>0</v>
      </c>
      <c r="C25" s="24" t="s">
        <v>4</v>
      </c>
      <c r="D25" s="24" t="s">
        <v>2</v>
      </c>
    </row>
    <row r="26" spans="1:4" ht="12.95" customHeight="1" x14ac:dyDescent="0.25">
      <c r="A26" s="7"/>
      <c r="B26" s="7"/>
      <c r="C26" s="7"/>
      <c r="D26" s="7"/>
    </row>
    <row r="27" spans="1:4" ht="18.75" x14ac:dyDescent="0.3">
      <c r="A27" s="19" t="s">
        <v>64</v>
      </c>
      <c r="B27" s="20">
        <v>160</v>
      </c>
      <c r="C27" s="20">
        <v>250</v>
      </c>
      <c r="D27" s="20">
        <v>330</v>
      </c>
    </row>
    <row r="28" spans="1:4" ht="12.95" customHeight="1" x14ac:dyDescent="0.25">
      <c r="A28" s="7"/>
      <c r="B28" s="33"/>
      <c r="C28" s="33"/>
      <c r="D28" s="33"/>
    </row>
    <row r="29" spans="1:4" ht="18.75" x14ac:dyDescent="0.3">
      <c r="A29" s="19" t="s">
        <v>65</v>
      </c>
      <c r="B29" s="20">
        <v>140</v>
      </c>
      <c r="C29" s="20">
        <v>210</v>
      </c>
      <c r="D29" s="20">
        <v>275</v>
      </c>
    </row>
    <row r="30" spans="1:4" ht="18.75" x14ac:dyDescent="0.3">
      <c r="A30" s="19" t="s">
        <v>66</v>
      </c>
      <c r="B30" s="20">
        <v>2300</v>
      </c>
      <c r="C30" s="20">
        <v>2650</v>
      </c>
      <c r="D30" s="20">
        <v>2950</v>
      </c>
    </row>
    <row r="31" spans="1:4" ht="12.95" customHeight="1" x14ac:dyDescent="0.25">
      <c r="A31" s="7"/>
      <c r="B31" s="7"/>
      <c r="C31" s="7"/>
      <c r="D31" s="7"/>
    </row>
    <row r="32" spans="1:4" ht="18.75" x14ac:dyDescent="0.3">
      <c r="A32" s="1" t="s">
        <v>46</v>
      </c>
      <c r="B32" s="2">
        <v>130</v>
      </c>
      <c r="C32" s="2">
        <v>180</v>
      </c>
      <c r="D32" s="2">
        <v>220</v>
      </c>
    </row>
    <row r="33" spans="1:4" x14ac:dyDescent="0.25">
      <c r="A33" s="7"/>
      <c r="B33" s="7"/>
      <c r="C33" s="7"/>
      <c r="D33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SYDNEY</vt:lpstr>
      <vt:lpstr>MELBOURNE</vt:lpstr>
      <vt:lpstr>BRISBANE</vt:lpstr>
      <vt:lpstr>GOLD COAST</vt:lpstr>
      <vt:lpstr>PERTH</vt:lpstr>
      <vt:lpstr>ADELAIDE</vt:lpstr>
      <vt:lpstr>DARWIN</vt:lpstr>
      <vt:lpstr>HOBART</vt:lpstr>
      <vt:lpstr>ALICE SPRINGS</vt:lpstr>
      <vt:lpstr>CAIRNS</vt:lpstr>
      <vt:lpstr>LAUNCESTON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Edward Melicov</cp:lastModifiedBy>
  <cp:lastPrinted>2020-08-10T01:49:35Z</cp:lastPrinted>
  <dcterms:created xsi:type="dcterms:W3CDTF">2020-08-07T04:05:44Z</dcterms:created>
  <dcterms:modified xsi:type="dcterms:W3CDTF">2025-09-03T23:13:49Z</dcterms:modified>
</cp:coreProperties>
</file>